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20" windowHeight="9345" activeTab="1"/>
  </bookViews>
  <sheets>
    <sheet name="Shock Jump Conditions" sheetId="1" r:id="rId1"/>
    <sheet name="Expansion Wave" sheetId="2" r:id="rId2"/>
    <sheet name="Shock Tube" sheetId="3" r:id="rId3"/>
    <sheet name="Hugoniot v Isentrope" sheetId="4" r:id="rId4"/>
  </sheets>
  <definedNames>
    <definedName name="a4a1">'Shock Tube'!$B$9</definedName>
    <definedName name="Gam">'Hugoniot v Isentrope'!$B$3</definedName>
    <definedName name="Gamma1">'Shock Tube'!$B$3</definedName>
    <definedName name="Gamma4">'Shock Tube'!$B$4</definedName>
    <definedName name="GammaS">'Shock Jump Conditions'!$B$3</definedName>
  </definedNames>
  <calcPr fullCalcOnLoad="1"/>
</workbook>
</file>

<file path=xl/sharedStrings.xml><?xml version="1.0" encoding="utf-8"?>
<sst xmlns="http://schemas.openxmlformats.org/spreadsheetml/2006/main" count="45" uniqueCount="34">
  <si>
    <t>Hugoniot</t>
  </si>
  <si>
    <t>Isentrope</t>
  </si>
  <si>
    <t>Perfect Gas Hugoniot v Isentrope</t>
  </si>
  <si>
    <t>Perfect Gas Shock Jump Conditions</t>
  </si>
  <si>
    <t>g =</t>
  </si>
  <si>
    <r>
      <t>M</t>
    </r>
    <r>
      <rPr>
        <b/>
        <i/>
        <vertAlign val="subscript"/>
        <sz val="10"/>
        <rFont val="Arial"/>
        <family val="2"/>
      </rPr>
      <t>s</t>
    </r>
  </si>
  <si>
    <r>
      <t>v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/v</t>
    </r>
    <r>
      <rPr>
        <i/>
        <vertAlign val="subscript"/>
        <sz val="10"/>
        <rFont val="Arial"/>
        <family val="2"/>
      </rPr>
      <t>1</t>
    </r>
  </si>
  <si>
    <r>
      <t>P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/P</t>
    </r>
    <r>
      <rPr>
        <i/>
        <vertAlign val="subscript"/>
        <sz val="10"/>
        <rFont val="Arial"/>
        <family val="2"/>
      </rPr>
      <t>1</t>
    </r>
  </si>
  <si>
    <r>
      <t>r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/</t>
    </r>
    <r>
      <rPr>
        <i/>
        <sz val="10"/>
        <rFont val="Symbol"/>
        <family val="1"/>
      </rPr>
      <t>r</t>
    </r>
    <r>
      <rPr>
        <i/>
        <vertAlign val="subscript"/>
        <sz val="10"/>
        <rFont val="Arial"/>
        <family val="2"/>
      </rPr>
      <t>1</t>
    </r>
  </si>
  <si>
    <r>
      <t>T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/T</t>
    </r>
    <r>
      <rPr>
        <i/>
        <vertAlign val="subscript"/>
        <sz val="10"/>
        <rFont val="Arial"/>
        <family val="2"/>
      </rPr>
      <t>1</t>
    </r>
  </si>
  <si>
    <r>
      <t>M</t>
    </r>
    <r>
      <rPr>
        <i/>
        <vertAlign val="subscript"/>
        <sz val="10"/>
        <rFont val="Arial"/>
        <family val="2"/>
      </rPr>
      <t>2</t>
    </r>
  </si>
  <si>
    <r>
      <t>[u]/a</t>
    </r>
    <r>
      <rPr>
        <i/>
        <vertAlign val="subscript"/>
        <sz val="10"/>
        <rFont val="Arial"/>
        <family val="2"/>
      </rPr>
      <t>1</t>
    </r>
  </si>
  <si>
    <t>[s]/R</t>
  </si>
  <si>
    <r>
      <t>P</t>
    </r>
    <r>
      <rPr>
        <i/>
        <vertAlign val="subscript"/>
        <sz val="10"/>
        <rFont val="Arial"/>
        <family val="2"/>
      </rPr>
      <t>t2</t>
    </r>
    <r>
      <rPr>
        <i/>
        <sz val="10"/>
        <rFont val="Arial"/>
        <family val="2"/>
      </rPr>
      <t>/P</t>
    </r>
    <r>
      <rPr>
        <i/>
        <vertAlign val="subscript"/>
        <sz val="10"/>
        <rFont val="Arial"/>
        <family val="2"/>
      </rPr>
      <t>t1</t>
    </r>
  </si>
  <si>
    <r>
      <t>[v]/v</t>
    </r>
    <r>
      <rPr>
        <i/>
        <vertAlign val="subscript"/>
        <sz val="10"/>
        <rFont val="Arial"/>
        <family val="2"/>
      </rPr>
      <t>1</t>
    </r>
  </si>
  <si>
    <r>
      <t>[P]/P</t>
    </r>
    <r>
      <rPr>
        <i/>
        <vertAlign val="subscript"/>
        <sz val="10"/>
        <rFont val="Arial"/>
        <family val="2"/>
      </rPr>
      <t>1</t>
    </r>
  </si>
  <si>
    <t>[u]/a2</t>
  </si>
  <si>
    <t xml:space="preserve">Perfect Gas Expansion Wave </t>
  </si>
  <si>
    <r>
      <t>a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/a</t>
    </r>
    <r>
      <rPr>
        <i/>
        <vertAlign val="subscript"/>
        <sz val="10"/>
        <rFont val="Arial"/>
        <family val="2"/>
      </rPr>
      <t>1</t>
    </r>
  </si>
  <si>
    <r>
      <t>[u]</t>
    </r>
    <r>
      <rPr>
        <i/>
        <vertAlign val="subscript"/>
        <sz val="10"/>
        <rFont val="Arial"/>
        <family val="2"/>
      </rPr>
      <t>max</t>
    </r>
    <r>
      <rPr>
        <i/>
        <sz val="10"/>
        <rFont val="Arial"/>
        <family val="2"/>
      </rPr>
      <t>/a</t>
    </r>
    <r>
      <rPr>
        <i/>
        <vertAlign val="subscript"/>
        <sz val="10"/>
        <rFont val="Arial"/>
        <family val="2"/>
      </rPr>
      <t>1</t>
    </r>
  </si>
  <si>
    <t>Ideal shock tube solution</t>
  </si>
  <si>
    <r>
      <t>g</t>
    </r>
    <r>
      <rPr>
        <vertAlign val="subscript"/>
        <sz val="10"/>
        <rFont val="Arial"/>
        <family val="2"/>
      </rPr>
      <t>1</t>
    </r>
  </si>
  <si>
    <r>
      <t>g</t>
    </r>
    <r>
      <rPr>
        <vertAlign val="subscript"/>
        <sz val="10"/>
        <rFont val="Arial"/>
        <family val="2"/>
      </rPr>
      <t>4</t>
    </r>
  </si>
  <si>
    <r>
      <t>P</t>
    </r>
    <r>
      <rPr>
        <i/>
        <vertAlign val="subscript"/>
        <sz val="10"/>
        <rFont val="Arial"/>
        <family val="2"/>
      </rPr>
      <t>4</t>
    </r>
    <r>
      <rPr>
        <i/>
        <sz val="10"/>
        <rFont val="Arial"/>
        <family val="2"/>
      </rPr>
      <t>/P</t>
    </r>
    <r>
      <rPr>
        <i/>
        <vertAlign val="subscript"/>
        <sz val="10"/>
        <rFont val="Arial"/>
        <family val="2"/>
      </rPr>
      <t>1</t>
    </r>
  </si>
  <si>
    <t>Ms</t>
  </si>
  <si>
    <r>
      <t>a</t>
    </r>
    <r>
      <rPr>
        <i/>
        <vertAlign val="subscript"/>
        <sz val="10"/>
        <rFont val="Arial"/>
        <family val="2"/>
      </rPr>
      <t>4</t>
    </r>
    <r>
      <rPr>
        <i/>
        <sz val="10"/>
        <rFont val="Arial"/>
        <family val="2"/>
      </rPr>
      <t>/a</t>
    </r>
    <r>
      <rPr>
        <i/>
        <vertAlign val="subscript"/>
        <sz val="10"/>
        <rFont val="Arial"/>
        <family val="2"/>
      </rPr>
      <t>1</t>
    </r>
  </si>
  <si>
    <t>Ms, max</t>
  </si>
  <si>
    <r>
      <t>W</t>
    </r>
    <r>
      <rPr>
        <i/>
        <vertAlign val="subscript"/>
        <sz val="10"/>
        <rFont val="Symbol"/>
        <family val="1"/>
      </rPr>
      <t>1</t>
    </r>
  </si>
  <si>
    <r>
      <t>T</t>
    </r>
    <r>
      <rPr>
        <i/>
        <vertAlign val="subscript"/>
        <sz val="10"/>
        <rFont val="Arial"/>
        <family val="2"/>
      </rPr>
      <t>1</t>
    </r>
  </si>
  <si>
    <r>
      <t>W</t>
    </r>
    <r>
      <rPr>
        <i/>
        <vertAlign val="subscript"/>
        <sz val="10"/>
        <rFont val="Symbol"/>
        <family val="1"/>
      </rPr>
      <t>4</t>
    </r>
  </si>
  <si>
    <r>
      <t>T</t>
    </r>
    <r>
      <rPr>
        <i/>
        <vertAlign val="subscript"/>
        <sz val="10"/>
        <rFont val="Arial"/>
        <family val="2"/>
      </rPr>
      <t>4</t>
    </r>
  </si>
  <si>
    <r>
      <t>M</t>
    </r>
    <r>
      <rPr>
        <i/>
        <vertAlign val="subscript"/>
        <sz val="10"/>
        <rFont val="Arial"/>
        <family val="2"/>
      </rPr>
      <t>R</t>
    </r>
  </si>
  <si>
    <r>
      <t>P</t>
    </r>
    <r>
      <rPr>
        <i/>
        <u val="single"/>
        <vertAlign val="subscript"/>
        <sz val="10"/>
        <rFont val="Arial"/>
        <family val="2"/>
      </rPr>
      <t>R</t>
    </r>
    <r>
      <rPr>
        <i/>
        <sz val="10"/>
        <rFont val="Arial"/>
        <family val="2"/>
      </rPr>
      <t>/P</t>
    </r>
    <r>
      <rPr>
        <i/>
        <vertAlign val="subscript"/>
        <sz val="10"/>
        <rFont val="Arial"/>
        <family val="2"/>
      </rPr>
      <t>2</t>
    </r>
  </si>
  <si>
    <r>
      <t>[u]/a</t>
    </r>
    <r>
      <rPr>
        <i/>
        <vertAlign val="sub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</si>
</sst>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E+00"/>
    <numFmt numFmtId="168" formatCode="0.E+00"/>
    <numFmt numFmtId="169" formatCode="00000"/>
    <numFmt numFmtId="170" formatCode="&quot;$&quot;#,##0.000"/>
    <numFmt numFmtId="171" formatCode="#,##0.000"/>
  </numFmts>
  <fonts count="20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0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b/>
      <i/>
      <vertAlign val="subscript"/>
      <sz val="10"/>
      <name val="Arial"/>
      <family val="2"/>
    </font>
    <font>
      <i/>
      <vertAlign val="subscript"/>
      <sz val="10"/>
      <name val="Arial"/>
      <family val="2"/>
    </font>
    <font>
      <i/>
      <sz val="10"/>
      <name val="Symbol"/>
      <family val="1"/>
    </font>
    <font>
      <sz val="12"/>
      <name val="Arial"/>
      <family val="0"/>
    </font>
    <font>
      <sz val="16.5"/>
      <name val="Arial"/>
      <family val="0"/>
    </font>
    <font>
      <vertAlign val="subscript"/>
      <sz val="12"/>
      <name val="Arial"/>
      <family val="2"/>
    </font>
    <font>
      <sz val="12"/>
      <name val="Symbol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bscript"/>
      <sz val="10"/>
      <name val="Arial"/>
      <family val="2"/>
    </font>
    <font>
      <i/>
      <vertAlign val="subscript"/>
      <sz val="10"/>
      <name val="Symbol"/>
      <family val="1"/>
    </font>
    <font>
      <sz val="11.75"/>
      <name val="Arial"/>
      <family val="0"/>
    </font>
    <font>
      <b/>
      <sz val="11.75"/>
      <name val="Arial"/>
      <family val="0"/>
    </font>
    <font>
      <i/>
      <u val="single"/>
      <vertAlign val="sub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/>
    </xf>
    <xf numFmtId="166" fontId="3" fillId="5" borderId="0" xfId="0" applyNumberFormat="1" applyFont="1" applyFill="1" applyAlignment="1">
      <alignment horizontal="center"/>
    </xf>
    <xf numFmtId="166" fontId="0" fillId="5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166" fontId="5" fillId="5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166" fontId="0" fillId="0" borderId="0" xfId="0" applyNumberFormat="1" applyAlignment="1">
      <alignment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/>
    </xf>
    <xf numFmtId="166" fontId="5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5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1" fontId="0" fillId="0" borderId="0" xfId="0" applyNumberFormat="1" applyAlignment="1">
      <alignment horizontal="center"/>
    </xf>
    <xf numFmtId="171" fontId="5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95"/>
          <c:h val="0.90725"/>
        </c:manualLayout>
      </c:layout>
      <c:scatterChart>
        <c:scatterStyle val="lineMarker"/>
        <c:varyColors val="0"/>
        <c:ser>
          <c:idx val="0"/>
          <c:order val="0"/>
          <c:tx>
            <c:v>a2/a1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'Expansion Wave'!$A$7:$A$57</c:f>
              <c:numCache/>
            </c:numRef>
          </c:xVal>
          <c:yVal>
            <c:numRef>
              <c:f>'Expansion Wave'!$B$7:$B$57</c:f>
              <c:numCache/>
            </c:numRef>
          </c:yVal>
          <c:smooth val="0"/>
        </c:ser>
        <c:ser>
          <c:idx val="1"/>
          <c:order val="1"/>
          <c:tx>
            <c:v>T2/T1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'Expansion Wave'!$A$7:$A$57</c:f>
              <c:numCache/>
            </c:numRef>
          </c:xVal>
          <c:yVal>
            <c:numRef>
              <c:f>'Expansion Wave'!$C$7:$C$57</c:f>
              <c:numCache/>
            </c:numRef>
          </c:yVal>
          <c:smooth val="0"/>
        </c:ser>
        <c:ser>
          <c:idx val="2"/>
          <c:order val="2"/>
          <c:tx>
            <c:v>r2/r1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'Expansion Wave'!$A$7:$A$57</c:f>
              <c:numCache/>
            </c:numRef>
          </c:xVal>
          <c:yVal>
            <c:numRef>
              <c:f>'Expansion Wave'!$D$7:$D$57</c:f>
              <c:numCache/>
            </c:numRef>
          </c:yVal>
          <c:smooth val="0"/>
        </c:ser>
        <c:ser>
          <c:idx val="3"/>
          <c:order val="3"/>
          <c:tx>
            <c:v>P2/P1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'Expansion Wave'!$A$7:$A$57</c:f>
              <c:numCache/>
            </c:numRef>
          </c:xVal>
          <c:yVal>
            <c:numRef>
              <c:f>'Expansion Wave'!$E$7:$E$57</c:f>
              <c:numCache/>
            </c:numRef>
          </c:yVal>
          <c:smooth val="0"/>
        </c:ser>
        <c:axId val="58315285"/>
        <c:axId val="55075518"/>
      </c:scatterChart>
      <c:valAx>
        <c:axId val="58315285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[u]/a</a:t>
                </a:r>
                <a:r>
                  <a:rPr lang="en-US" cap="none" sz="1400" b="0" i="0" u="none" baseline="-25000"/>
                  <a:t>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55075518"/>
        <c:crosses val="autoZero"/>
        <c:crossBetween val="midCat"/>
        <c:dispUnits/>
        <c:minorUnit val="0.5"/>
      </c:valAx>
      <c:valAx>
        <c:axId val="55075518"/>
        <c:scaling>
          <c:orientation val="minMax"/>
          <c:max val="1"/>
          <c:min val="0"/>
        </c:scaling>
        <c:axPos val="l"/>
        <c:delete val="0"/>
        <c:numFmt formatCode="0.0" sourceLinked="0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58315285"/>
        <c:crosses val="autoZero"/>
        <c:crossBetween val="midCat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'Shock Tube'!$B$13:$B$33</c:f>
              <c:numCache/>
            </c:numRef>
          </c:xVal>
          <c:yVal>
            <c:numRef>
              <c:f>'Shock Tube'!$A$13:$A$33</c:f>
              <c:numCache/>
            </c:numRef>
          </c:yVal>
          <c:smooth val="0"/>
        </c:ser>
        <c:axId val="25917615"/>
        <c:axId val="31931944"/>
      </c:scatterChart>
      <c:valAx>
        <c:axId val="25917615"/>
        <c:scaling>
          <c:logBase val="10"/>
          <c:orientation val="minMax"/>
          <c:max val="10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P4/P1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in"/>
        <c:minorTickMark val="in"/>
        <c:tickLblPos val="nextTo"/>
        <c:spPr>
          <a:ln w="25400">
            <a:solidFill/>
          </a:ln>
        </c:spPr>
        <c:crossAx val="31931944"/>
        <c:crosses val="autoZero"/>
        <c:crossBetween val="midCat"/>
        <c:dispUnits/>
      </c:valAx>
      <c:valAx>
        <c:axId val="3193194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/>
          </a:ln>
        </c:spPr>
        <c:crossAx val="25917615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2475"/>
          <c:w val="0.89975"/>
          <c:h val="0.875"/>
        </c:manualLayout>
      </c:layout>
      <c:scatterChart>
        <c:scatterStyle val="smooth"/>
        <c:varyColors val="0"/>
        <c:ser>
          <c:idx val="0"/>
          <c:order val="0"/>
          <c:tx>
            <c:v>Hugoniot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'Hugoniot v Isentrope'!$A$8:$A$133</c:f>
              <c:numCache/>
            </c:numRef>
          </c:xVal>
          <c:yVal>
            <c:numRef>
              <c:f>'Hugoniot v Isentrope'!$B$8:$B$133</c:f>
              <c:numCache/>
            </c:numRef>
          </c:yVal>
          <c:smooth val="1"/>
        </c:ser>
        <c:ser>
          <c:idx val="1"/>
          <c:order val="1"/>
          <c:tx>
            <c:v>isentrope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'Hugoniot v Isentrope'!$A$8:$A$133</c:f>
              <c:numCache/>
            </c:numRef>
          </c:xVal>
          <c:yVal>
            <c:numRef>
              <c:f>'Hugoniot v Isentrope'!$C$8:$C$133</c:f>
              <c:numCache/>
            </c:numRef>
          </c:yVal>
          <c:smooth val="1"/>
        </c:ser>
        <c:axId val="18952041"/>
        <c:axId val="36350642"/>
      </c:scatterChart>
      <c:valAx>
        <c:axId val="18952041"/>
        <c:scaling>
          <c:orientation val="minMax"/>
          <c:max val="1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v</a:t>
                </a:r>
                <a:r>
                  <a:rPr lang="en-US" cap="none" sz="1200" b="0" i="0" u="none" baseline="-25000"/>
                  <a:t>2</a:t>
                </a:r>
                <a:r>
                  <a:rPr lang="en-US" cap="none" sz="1200" b="0" i="0" u="none" baseline="0"/>
                  <a:t>/v</a:t>
                </a:r>
                <a:r>
                  <a:rPr lang="en-US" cap="none" sz="1200" b="0" i="0" u="none" baseline="-25000"/>
                  <a:t>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spPr>
          <a:ln w="12700">
            <a:solidFill/>
          </a:ln>
        </c:spPr>
        <c:crossAx val="36350642"/>
        <c:crosses val="autoZero"/>
        <c:crossBetween val="midCat"/>
        <c:dispUnits/>
      </c:valAx>
      <c:valAx>
        <c:axId val="36350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</a:t>
                </a:r>
                <a:r>
                  <a:rPr lang="en-US" cap="none" sz="1200" b="0" i="0" u="none" baseline="-25000"/>
                  <a:t>2</a:t>
                </a:r>
                <a:r>
                  <a:rPr lang="en-US" cap="none" sz="1200" b="0" i="0" u="none" baseline="0"/>
                  <a:t>/P</a:t>
                </a:r>
                <a:r>
                  <a:rPr lang="en-US" cap="none" sz="1200" b="0" i="0" u="none" baseline="-25000"/>
                  <a:t>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spPr>
          <a:ln w="12700">
            <a:solidFill/>
          </a:ln>
        </c:spPr>
        <c:crossAx val="18952041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75"/>
          <c:y val="0.13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0.4415</cdr:x>
      <cdr:y>0.18425</cdr:y>
    </cdr:from>
    <cdr:to>
      <cdr:x>0.45725</cdr:x>
      <cdr:y>0.23525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819150"/>
          <a:ext cx="95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0.546</cdr:x>
      <cdr:y>0.14675</cdr:y>
    </cdr:from>
    <cdr:to>
      <cdr:x>0.56175</cdr:x>
      <cdr:y>0.19775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305175" y="657225"/>
          <a:ext cx="95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0.4515</cdr:x>
      <cdr:y>0.08675</cdr:y>
    </cdr:from>
    <cdr:to>
      <cdr:x>0.46725</cdr:x>
      <cdr:y>0.13775</cdr:y>
    </cdr:to>
    <cdr:sp>
      <cdr:nvSpPr>
        <cdr:cNvPr id="3" name="TextBox 3"/>
        <cdr:cNvSpPr txBox="1">
          <a:spLocks noChangeArrowheads="1"/>
        </cdr:cNvSpPr>
      </cdr:nvSpPr>
      <cdr:spPr>
        <a:xfrm>
          <a:off x="2733675" y="381000"/>
          <a:ext cx="95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0.372</cdr:x>
      <cdr:y>0.23725</cdr:y>
    </cdr:from>
    <cdr:to>
      <cdr:x>0.44125</cdr:x>
      <cdr:y>0.2925</cdr:y>
    </cdr:to>
    <cdr:sp>
      <cdr:nvSpPr>
        <cdr:cNvPr id="4" name="TextBox 4"/>
        <cdr:cNvSpPr txBox="1">
          <a:spLocks noChangeArrowheads="1"/>
        </cdr:cNvSpPr>
      </cdr:nvSpPr>
      <cdr:spPr>
        <a:xfrm>
          <a:off x="2247900" y="1057275"/>
          <a:ext cx="419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/a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0.338</cdr:x>
      <cdr:y>0.378</cdr:y>
    </cdr:from>
    <cdr:to>
      <cdr:x>0.40725</cdr:x>
      <cdr:y>0.43325</cdr:y>
    </cdr:to>
    <cdr:sp>
      <cdr:nvSpPr>
        <cdr:cNvPr id="5" name="TextBox 5"/>
        <cdr:cNvSpPr txBox="1">
          <a:spLocks noChangeArrowheads="1"/>
        </cdr:cNvSpPr>
      </cdr:nvSpPr>
      <cdr:spPr>
        <a:xfrm>
          <a:off x="2038350" y="1695450"/>
          <a:ext cx="419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/T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0.196</cdr:x>
      <cdr:y>0.64925</cdr:y>
    </cdr:from>
    <cdr:to>
      <cdr:x>0.27775</cdr:x>
      <cdr:y>0.71725</cdr:y>
    </cdr:to>
    <cdr:sp>
      <cdr:nvSpPr>
        <cdr:cNvPr id="6" name="TextBox 6"/>
        <cdr:cNvSpPr txBox="1">
          <a:spLocks noChangeArrowheads="1"/>
        </cdr:cNvSpPr>
      </cdr:nvSpPr>
      <cdr:spPr>
        <a:xfrm>
          <a:off x="1181100" y="2905125"/>
          <a:ext cx="495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/P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0.27725</cdr:x>
      <cdr:y>0.56075</cdr:y>
    </cdr:from>
    <cdr:to>
      <cdr:x>0.359</cdr:x>
      <cdr:y>0.62875</cdr:y>
    </cdr:to>
    <cdr:sp>
      <cdr:nvSpPr>
        <cdr:cNvPr id="7" name="TextBox 7"/>
        <cdr:cNvSpPr txBox="1">
          <a:spLocks noChangeArrowheads="1"/>
        </cdr:cNvSpPr>
      </cdr:nvSpPr>
      <cdr:spPr>
        <a:xfrm>
          <a:off x="1676400" y="2514600"/>
          <a:ext cx="495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200" b="0" i="0" u="none" baseline="0">
              <a:latin typeface="Symbol"/>
              <a:ea typeface="Symbol"/>
              <a:cs typeface="Symbol"/>
            </a:rPr>
            <a:t>r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95250</xdr:rowOff>
    </xdr:from>
    <xdr:to>
      <xdr:col>15</xdr:col>
      <xdr:colOff>600075</xdr:colOff>
      <xdr:row>28</xdr:row>
      <xdr:rowOff>133350</xdr:rowOff>
    </xdr:to>
    <xdr:graphicFrame>
      <xdr:nvGraphicFramePr>
        <xdr:cNvPr id="1" name="Chart 5"/>
        <xdr:cNvGraphicFramePr/>
      </xdr:nvGraphicFramePr>
      <xdr:xfrm>
        <a:off x="3857625" y="257175"/>
        <a:ext cx="60579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457200</xdr:colOff>
      <xdr:row>7</xdr:row>
      <xdr:rowOff>28575</xdr:rowOff>
    </xdr:from>
    <xdr:ext cx="76200" cy="200025"/>
    <xdr:sp>
      <xdr:nvSpPr>
        <xdr:cNvPr id="2" name="TextBox 6"/>
        <xdr:cNvSpPr txBox="1">
          <a:spLocks noChangeArrowheads="1"/>
        </xdr:cNvSpPr>
      </xdr:nvSpPr>
      <xdr:spPr>
        <a:xfrm>
          <a:off x="6115050" y="123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5</xdr:row>
      <xdr:rowOff>9525</xdr:rowOff>
    </xdr:from>
    <xdr:to>
      <xdr:col>13</xdr:col>
      <xdr:colOff>381000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3686175" y="914400"/>
        <a:ext cx="51244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</xdr:row>
      <xdr:rowOff>38100</xdr:rowOff>
    </xdr:from>
    <xdr:to>
      <xdr:col>12</xdr:col>
      <xdr:colOff>304800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466975" y="685800"/>
        <a:ext cx="52673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4" width="9.140625" style="5" customWidth="1"/>
    <col min="5" max="8" width="9.140625" style="4" customWidth="1"/>
    <col min="9" max="12" width="9.140625" style="5" customWidth="1"/>
    <col min="13" max="13" width="9.140625" style="17" customWidth="1"/>
    <col min="14" max="14" width="9.140625" style="5" customWidth="1"/>
    <col min="15" max="15" width="9.140625" style="30" customWidth="1"/>
  </cols>
  <sheetData>
    <row r="1" ht="12.75">
      <c r="A1" s="16" t="s">
        <v>3</v>
      </c>
    </row>
    <row r="3" spans="1:2" ht="12.75">
      <c r="A3" s="8" t="s">
        <v>4</v>
      </c>
      <c r="B3" s="5">
        <v>1.3</v>
      </c>
    </row>
    <row r="5" spans="1:15" ht="15.75">
      <c r="A5" s="12" t="s">
        <v>5</v>
      </c>
      <c r="B5" s="20" t="s">
        <v>6</v>
      </c>
      <c r="C5" s="20" t="s">
        <v>14</v>
      </c>
      <c r="D5" s="21" t="s">
        <v>8</v>
      </c>
      <c r="E5" s="22" t="s">
        <v>7</v>
      </c>
      <c r="F5" s="22" t="s">
        <v>15</v>
      </c>
      <c r="G5" s="22" t="s">
        <v>9</v>
      </c>
      <c r="H5" s="22" t="s">
        <v>18</v>
      </c>
      <c r="I5" s="20" t="s">
        <v>10</v>
      </c>
      <c r="J5" s="20" t="s">
        <v>11</v>
      </c>
      <c r="K5" s="20" t="s">
        <v>16</v>
      </c>
      <c r="L5" s="18" t="s">
        <v>12</v>
      </c>
      <c r="M5" s="19" t="s">
        <v>13</v>
      </c>
      <c r="N5" s="18" t="s">
        <v>31</v>
      </c>
      <c r="O5" s="31" t="s">
        <v>32</v>
      </c>
    </row>
    <row r="6" spans="2:11" ht="12.75">
      <c r="B6" s="23"/>
      <c r="C6" s="23"/>
      <c r="D6" s="23"/>
      <c r="E6" s="24"/>
      <c r="F6" s="24"/>
      <c r="G6" s="24"/>
      <c r="H6" s="24"/>
      <c r="I6" s="23"/>
      <c r="J6" s="23"/>
      <c r="K6" s="23"/>
    </row>
    <row r="7" spans="1:15" ht="12.75">
      <c r="A7" s="4">
        <v>1</v>
      </c>
      <c r="B7" s="23">
        <f aca="true" t="shared" si="0" ref="B7:B38">1-2*(1-1/A7^2)/(GammaS+1)</f>
        <v>1</v>
      </c>
      <c r="C7" s="23">
        <f>B7-1</f>
        <v>0</v>
      </c>
      <c r="D7" s="23">
        <f>1/B7</f>
        <v>1</v>
      </c>
      <c r="E7" s="24">
        <f aca="true" t="shared" si="1" ref="E7:E38">1+2*GammaS*(A7^2-1)/(GammaS+1)</f>
        <v>1</v>
      </c>
      <c r="F7" s="24">
        <f>E7-1</f>
        <v>0</v>
      </c>
      <c r="G7" s="24">
        <f>E7/D7</f>
        <v>1</v>
      </c>
      <c r="H7" s="24">
        <f>SQRT(G7)</f>
        <v>1</v>
      </c>
      <c r="I7" s="23">
        <f aca="true" t="shared" si="2" ref="I7:I38">SQRT((2+(GammaS-1)*A7*A7)/(1-GammaS+2*GammaS*A7*A7))</f>
        <v>1</v>
      </c>
      <c r="J7" s="23">
        <f aca="true" t="shared" si="3" ref="J7:J38">2*(A7-1/A7)/(GammaS+1)</f>
        <v>0</v>
      </c>
      <c r="K7" s="23">
        <f aca="true" t="shared" si="4" ref="K7:K38">2*(A7-1/A7)/(GammaS+1)/SQRT(G7)</f>
        <v>0</v>
      </c>
      <c r="L7" s="5">
        <f aca="true" t="shared" si="5" ref="L7:L38">LN(G7^(GammaS/(GammaS-1))/E7)</f>
        <v>0</v>
      </c>
      <c r="M7" s="5">
        <f>EXP(-L7)</f>
        <v>1</v>
      </c>
      <c r="N7" s="5">
        <f>((A7-1/A7)/H7+SQRT(((A7-1/A7)/H7)^2+4))/2</f>
        <v>1</v>
      </c>
      <c r="O7" s="30">
        <f aca="true" t="shared" si="6" ref="O7:O38">1+2*GammaS*(N7^2-1)/(GammaS+1)</f>
        <v>1</v>
      </c>
    </row>
    <row r="8" spans="1:15" ht="12.75">
      <c r="A8" s="4">
        <f aca="true" t="shared" si="7" ref="A8:A39">A7+0.1</f>
        <v>1.1</v>
      </c>
      <c r="B8" s="23">
        <f t="shared" si="0"/>
        <v>0.8490837226015091</v>
      </c>
      <c r="C8" s="23">
        <f aca="true" t="shared" si="8" ref="C8:C71">B8-1</f>
        <v>-0.1509162773984909</v>
      </c>
      <c r="D8" s="23">
        <f aca="true" t="shared" si="9" ref="D8:D71">1/B8</f>
        <v>1.1777401608125266</v>
      </c>
      <c r="E8" s="24">
        <f t="shared" si="1"/>
        <v>1.2373913043478264</v>
      </c>
      <c r="F8" s="24">
        <f aca="true" t="shared" si="10" ref="F8:F71">E8-1</f>
        <v>0.2373913043478264</v>
      </c>
      <c r="G8" s="24">
        <f aca="true" t="shared" si="11" ref="G8:G71">E8/D8</f>
        <v>1.0506488150103892</v>
      </c>
      <c r="H8" s="24">
        <f aca="true" t="shared" si="12" ref="H8:H71">SQRT(G8)</f>
        <v>1.0250116170124068</v>
      </c>
      <c r="I8" s="23">
        <f t="shared" si="2"/>
        <v>0.911201472607656</v>
      </c>
      <c r="J8" s="23">
        <f t="shared" si="3"/>
        <v>0.16600790513834005</v>
      </c>
      <c r="K8" s="23">
        <f t="shared" si="4"/>
        <v>0.16195709627389585</v>
      </c>
      <c r="L8" s="5">
        <f t="shared" si="5"/>
        <v>0.001095490306262478</v>
      </c>
      <c r="M8" s="5">
        <f aca="true" t="shared" si="13" ref="M8:M71">EXP(-L8)</f>
        <v>0.998905109524187</v>
      </c>
      <c r="N8" s="5">
        <f aca="true" t="shared" si="14" ref="N8:N71">((A8-1/A8)/H8+SQRT(((A8-1/A8)/H8)^2+4))/2</f>
        <v>1.0974521333226364</v>
      </c>
      <c r="O8" s="30">
        <f t="shared" si="6"/>
        <v>1.2310622090562846</v>
      </c>
    </row>
    <row r="9" spans="1:15" ht="12.75">
      <c r="A9" s="4">
        <f t="shared" si="7"/>
        <v>1.2000000000000002</v>
      </c>
      <c r="B9" s="23">
        <f t="shared" si="0"/>
        <v>0.7342995169082125</v>
      </c>
      <c r="C9" s="23">
        <f t="shared" si="8"/>
        <v>-0.2657004830917875</v>
      </c>
      <c r="D9" s="23">
        <f t="shared" si="9"/>
        <v>1.361842105263158</v>
      </c>
      <c r="E9" s="24">
        <f t="shared" si="1"/>
        <v>1.4973913043478266</v>
      </c>
      <c r="F9" s="24">
        <f t="shared" si="10"/>
        <v>0.49739130434782663</v>
      </c>
      <c r="G9" s="24">
        <f t="shared" si="11"/>
        <v>1.0995337114051673</v>
      </c>
      <c r="H9" s="24">
        <f t="shared" si="12"/>
        <v>1.0485865302421005</v>
      </c>
      <c r="I9" s="23">
        <f t="shared" si="2"/>
        <v>0.8403306688351325</v>
      </c>
      <c r="J9" s="23">
        <f t="shared" si="3"/>
        <v>0.3188405797101452</v>
      </c>
      <c r="K9" s="23">
        <f t="shared" si="4"/>
        <v>0.3040670183285021</v>
      </c>
      <c r="L9" s="5">
        <f t="shared" si="5"/>
        <v>0.007449031618533789</v>
      </c>
      <c r="M9" s="5">
        <f t="shared" si="13"/>
        <v>0.992578643656857</v>
      </c>
      <c r="N9" s="5">
        <f t="shared" si="14"/>
        <v>1.1900077399129099</v>
      </c>
      <c r="O9" s="30">
        <f t="shared" si="6"/>
        <v>1.4703947368421053</v>
      </c>
    </row>
    <row r="10" spans="1:15" ht="12.75">
      <c r="A10" s="4">
        <f t="shared" si="7"/>
        <v>1.3000000000000003</v>
      </c>
      <c r="B10" s="23">
        <f t="shared" si="0"/>
        <v>0.6449704142011832</v>
      </c>
      <c r="C10" s="23">
        <f t="shared" si="8"/>
        <v>-0.3550295857988168</v>
      </c>
      <c r="D10" s="23">
        <f t="shared" si="9"/>
        <v>1.550458715596331</v>
      </c>
      <c r="E10" s="24">
        <f t="shared" si="1"/>
        <v>1.7800000000000007</v>
      </c>
      <c r="F10" s="24">
        <f t="shared" si="10"/>
        <v>0.7800000000000007</v>
      </c>
      <c r="G10" s="24">
        <f t="shared" si="11"/>
        <v>1.1480473372781064</v>
      </c>
      <c r="H10" s="24">
        <f t="shared" si="12"/>
        <v>1.0714697089876626</v>
      </c>
      <c r="I10" s="23">
        <f t="shared" si="2"/>
        <v>0.7825340571258209</v>
      </c>
      <c r="J10" s="23">
        <f t="shared" si="3"/>
        <v>0.46153846153846195</v>
      </c>
      <c r="K10" s="23">
        <f t="shared" si="4"/>
        <v>0.4307526919958652</v>
      </c>
      <c r="L10" s="5">
        <f t="shared" si="5"/>
        <v>0.02165760600628257</v>
      </c>
      <c r="M10" s="5">
        <f t="shared" si="13"/>
        <v>0.9785752359799845</v>
      </c>
      <c r="N10" s="5">
        <f t="shared" si="14"/>
        <v>1.2778996529210658</v>
      </c>
      <c r="O10" s="30">
        <f t="shared" si="6"/>
        <v>1.7155963302752302</v>
      </c>
    </row>
    <row r="11" spans="1:15" ht="12.75">
      <c r="A11" s="4">
        <f t="shared" si="7"/>
        <v>1.4000000000000004</v>
      </c>
      <c r="B11" s="23">
        <f t="shared" si="0"/>
        <v>0.5740905057675241</v>
      </c>
      <c r="C11" s="23">
        <f t="shared" si="8"/>
        <v>-0.4259094942324759</v>
      </c>
      <c r="D11" s="23">
        <f t="shared" si="9"/>
        <v>1.7418856259659978</v>
      </c>
      <c r="E11" s="24">
        <f t="shared" si="1"/>
        <v>2.085217391304349</v>
      </c>
      <c r="F11" s="24">
        <f t="shared" si="10"/>
        <v>1.085217391304349</v>
      </c>
      <c r="G11" s="24">
        <f t="shared" si="11"/>
        <v>1.197103506809151</v>
      </c>
      <c r="H11" s="24">
        <f t="shared" si="12"/>
        <v>1.094122254050776</v>
      </c>
      <c r="I11" s="23">
        <f t="shared" si="2"/>
        <v>0.7345858336204124</v>
      </c>
      <c r="J11" s="23">
        <f t="shared" si="3"/>
        <v>0.5962732919254664</v>
      </c>
      <c r="K11" s="23">
        <f t="shared" si="4"/>
        <v>0.544978671001234</v>
      </c>
      <c r="L11" s="5">
        <f t="shared" si="5"/>
        <v>0.044714762765417415</v>
      </c>
      <c r="M11" s="5">
        <f t="shared" si="13"/>
        <v>0.9562702068048952</v>
      </c>
      <c r="N11" s="5">
        <f t="shared" si="14"/>
        <v>1.3613113052718315</v>
      </c>
      <c r="O11" s="30">
        <f t="shared" si="6"/>
        <v>1.9644513137557975</v>
      </c>
    </row>
    <row r="12" spans="1:15" ht="12.75">
      <c r="A12" s="4">
        <f t="shared" si="7"/>
        <v>1.5000000000000004</v>
      </c>
      <c r="B12" s="23">
        <f t="shared" si="0"/>
        <v>0.5169082125603862</v>
      </c>
      <c r="C12" s="23">
        <f t="shared" si="8"/>
        <v>-0.4830917874396138</v>
      </c>
      <c r="D12" s="23">
        <f t="shared" si="9"/>
        <v>1.9345794392523374</v>
      </c>
      <c r="E12" s="24">
        <f t="shared" si="1"/>
        <v>2.413043478260871</v>
      </c>
      <c r="F12" s="24">
        <f t="shared" si="10"/>
        <v>1.413043478260871</v>
      </c>
      <c r="G12" s="24">
        <f t="shared" si="11"/>
        <v>1.247321991178324</v>
      </c>
      <c r="H12" s="24">
        <f t="shared" si="12"/>
        <v>1.1168357046487742</v>
      </c>
      <c r="I12" s="23">
        <f t="shared" si="2"/>
        <v>0.6942492218086973</v>
      </c>
      <c r="J12" s="23">
        <f t="shared" si="3"/>
        <v>0.7246376811594208</v>
      </c>
      <c r="K12" s="23">
        <f t="shared" si="4"/>
        <v>0.6488310484193438</v>
      </c>
      <c r="L12" s="5">
        <f t="shared" si="5"/>
        <v>0.07677286126245776</v>
      </c>
      <c r="M12" s="5">
        <f t="shared" si="13"/>
        <v>0.9261001829450126</v>
      </c>
      <c r="N12" s="5">
        <f t="shared" si="14"/>
        <v>1.4404049274909427</v>
      </c>
      <c r="O12" s="30">
        <f t="shared" si="6"/>
        <v>2.2149532710280386</v>
      </c>
    </row>
    <row r="13" spans="1:15" ht="12.75">
      <c r="A13" s="4">
        <f t="shared" si="7"/>
        <v>1.6000000000000005</v>
      </c>
      <c r="B13" s="23">
        <f t="shared" si="0"/>
        <v>0.4701086956521737</v>
      </c>
      <c r="C13" s="23">
        <f t="shared" si="8"/>
        <v>-0.5298913043478263</v>
      </c>
      <c r="D13" s="23">
        <f t="shared" si="9"/>
        <v>2.127167630057804</v>
      </c>
      <c r="E13" s="24">
        <f t="shared" si="1"/>
        <v>2.7634782608695674</v>
      </c>
      <c r="F13" s="24">
        <f t="shared" si="10"/>
        <v>1.7634782608695674</v>
      </c>
      <c r="G13" s="24">
        <f t="shared" si="11"/>
        <v>1.29913516068053</v>
      </c>
      <c r="H13" s="24">
        <f t="shared" si="12"/>
        <v>1.1397961048716256</v>
      </c>
      <c r="I13" s="23">
        <f t="shared" si="2"/>
        <v>0.6599197082957174</v>
      </c>
      <c r="J13" s="23">
        <f t="shared" si="3"/>
        <v>0.8478260869565225</v>
      </c>
      <c r="K13" s="23">
        <f t="shared" si="4"/>
        <v>0.7438401336281216</v>
      </c>
      <c r="L13" s="5">
        <f t="shared" si="5"/>
        <v>0.11753792988956101</v>
      </c>
      <c r="M13" s="5">
        <f t="shared" si="13"/>
        <v>0.889106787384618</v>
      </c>
      <c r="N13" s="5">
        <f t="shared" si="14"/>
        <v>1.5153358619680573</v>
      </c>
      <c r="O13" s="30">
        <f t="shared" si="6"/>
        <v>2.4653179190751455</v>
      </c>
    </row>
    <row r="14" spans="1:15" ht="12.75">
      <c r="A14" s="4">
        <f t="shared" si="7"/>
        <v>1.7000000000000006</v>
      </c>
      <c r="B14" s="23">
        <f t="shared" si="0"/>
        <v>0.4313224010831952</v>
      </c>
      <c r="C14" s="23">
        <f t="shared" si="8"/>
        <v>-0.5686775989168048</v>
      </c>
      <c r="D14" s="23">
        <f t="shared" si="9"/>
        <v>2.31845134286711</v>
      </c>
      <c r="E14" s="24">
        <f t="shared" si="1"/>
        <v>3.136521739130437</v>
      </c>
      <c r="F14" s="24">
        <f t="shared" si="10"/>
        <v>2.136521739130437</v>
      </c>
      <c r="G14" s="24">
        <f t="shared" si="11"/>
        <v>1.3528520875713792</v>
      </c>
      <c r="H14" s="24">
        <f t="shared" si="12"/>
        <v>1.1631216993811866</v>
      </c>
      <c r="I14" s="23">
        <f t="shared" si="2"/>
        <v>0.6304138958387078</v>
      </c>
      <c r="J14" s="23">
        <f t="shared" si="3"/>
        <v>0.9667519181585686</v>
      </c>
      <c r="K14" s="23">
        <f t="shared" si="4"/>
        <v>0.8311700475306305</v>
      </c>
      <c r="L14" s="5">
        <f t="shared" si="5"/>
        <v>0.16648396646855834</v>
      </c>
      <c r="M14" s="5">
        <f t="shared" si="13"/>
        <v>0.8466363913978172</v>
      </c>
      <c r="N14" s="5">
        <f t="shared" si="14"/>
        <v>1.586259450498933</v>
      </c>
      <c r="O14" s="30">
        <f t="shared" si="6"/>
        <v>2.7139867457272433</v>
      </c>
    </row>
    <row r="15" spans="1:15" ht="12.75">
      <c r="A15" s="4">
        <f t="shared" si="7"/>
        <v>1.8000000000000007</v>
      </c>
      <c r="B15" s="23">
        <f t="shared" si="0"/>
        <v>0.3988191089640363</v>
      </c>
      <c r="C15" s="23">
        <f t="shared" si="8"/>
        <v>-0.6011808910359637</v>
      </c>
      <c r="D15" s="23">
        <f t="shared" si="9"/>
        <v>2.5074024226110376</v>
      </c>
      <c r="E15" s="24">
        <f t="shared" si="1"/>
        <v>3.5321739130434815</v>
      </c>
      <c r="F15" s="24">
        <f t="shared" si="10"/>
        <v>2.5321739130434815</v>
      </c>
      <c r="G15" s="24">
        <f t="shared" si="11"/>
        <v>1.4086984527060147</v>
      </c>
      <c r="H15" s="24">
        <f t="shared" si="12"/>
        <v>1.1868860318943917</v>
      </c>
      <c r="I15" s="23">
        <f t="shared" si="2"/>
        <v>0.6048385243774961</v>
      </c>
      <c r="J15" s="23">
        <f t="shared" si="3"/>
        <v>1.082125603864735</v>
      </c>
      <c r="K15" s="23">
        <f t="shared" si="4"/>
        <v>0.9117350569351227</v>
      </c>
      <c r="L15" s="5">
        <f t="shared" si="5"/>
        <v>0.22297332378018786</v>
      </c>
      <c r="M15" s="5">
        <f t="shared" si="13"/>
        <v>0.8001361936188406</v>
      </c>
      <c r="N15" s="5">
        <f t="shared" si="14"/>
        <v>1.6533338398528872</v>
      </c>
      <c r="O15" s="30">
        <f t="shared" si="6"/>
        <v>2.959623149394348</v>
      </c>
    </row>
    <row r="16" spans="1:15" ht="12.75">
      <c r="A16" s="4">
        <f t="shared" si="7"/>
        <v>1.9000000000000008</v>
      </c>
      <c r="B16" s="23">
        <f t="shared" si="0"/>
        <v>0.3713115741298324</v>
      </c>
      <c r="C16" s="23">
        <f t="shared" si="8"/>
        <v>-0.6286884258701676</v>
      </c>
      <c r="D16" s="23">
        <f t="shared" si="9"/>
        <v>2.6931560168666895</v>
      </c>
      <c r="E16" s="24">
        <f t="shared" si="1"/>
        <v>3.950434782608699</v>
      </c>
      <c r="F16" s="24">
        <f t="shared" si="10"/>
        <v>2.950434782608699</v>
      </c>
      <c r="G16" s="24">
        <f t="shared" si="11"/>
        <v>1.4668421576276784</v>
      </c>
      <c r="H16" s="24">
        <f t="shared" si="12"/>
        <v>1.2111325929177525</v>
      </c>
      <c r="I16" s="23">
        <f t="shared" si="2"/>
        <v>0.5825059906505147</v>
      </c>
      <c r="J16" s="23">
        <f t="shared" si="3"/>
        <v>1.194508009153319</v>
      </c>
      <c r="K16" s="23">
        <f t="shared" si="4"/>
        <v>0.9862735229308104</v>
      </c>
      <c r="L16" s="5">
        <f t="shared" si="5"/>
        <v>0.28632591371154487</v>
      </c>
      <c r="M16" s="5">
        <f t="shared" si="13"/>
        <v>0.7510178090545062</v>
      </c>
      <c r="N16" s="5">
        <f t="shared" si="14"/>
        <v>1.7167205420209466</v>
      </c>
      <c r="O16" s="30">
        <f t="shared" si="6"/>
        <v>3.2011028219266966</v>
      </c>
    </row>
    <row r="17" spans="1:15" ht="12.75">
      <c r="A17" s="4">
        <f t="shared" si="7"/>
        <v>2.000000000000001</v>
      </c>
      <c r="B17" s="23">
        <f t="shared" si="0"/>
        <v>0.3478260869565215</v>
      </c>
      <c r="C17" s="23">
        <f t="shared" si="8"/>
        <v>-0.6521739130434785</v>
      </c>
      <c r="D17" s="23">
        <f t="shared" si="9"/>
        <v>2.8750000000000018</v>
      </c>
      <c r="E17" s="24">
        <f t="shared" si="1"/>
        <v>4.391304347826091</v>
      </c>
      <c r="F17" s="24">
        <f t="shared" si="10"/>
        <v>3.3913043478260914</v>
      </c>
      <c r="G17" s="24">
        <f t="shared" si="11"/>
        <v>1.527410207939509</v>
      </c>
      <c r="H17" s="24">
        <f t="shared" si="12"/>
        <v>1.2358843829175563</v>
      </c>
      <c r="I17" s="23">
        <f t="shared" si="2"/>
        <v>0.5628780357842333</v>
      </c>
      <c r="J17" s="23">
        <f t="shared" si="3"/>
        <v>1.3043478260869577</v>
      </c>
      <c r="K17" s="23">
        <f t="shared" si="4"/>
        <v>1.0553963170954386</v>
      </c>
      <c r="L17" s="5">
        <f t="shared" si="5"/>
        <v>0.35585941462667353</v>
      </c>
      <c r="M17" s="5">
        <f t="shared" si="13"/>
        <v>0.7005711033625546</v>
      </c>
      <c r="N17" s="5">
        <f t="shared" si="14"/>
        <v>1.7765838004439876</v>
      </c>
      <c r="O17" s="30">
        <f t="shared" si="6"/>
        <v>3.437500000000003</v>
      </c>
    </row>
    <row r="18" spans="1:15" ht="12.75">
      <c r="A18" s="4">
        <f t="shared" si="7"/>
        <v>2.100000000000001</v>
      </c>
      <c r="B18" s="23">
        <f t="shared" si="0"/>
        <v>0.3276151040126194</v>
      </c>
      <c r="C18" s="23">
        <f t="shared" si="8"/>
        <v>-0.6723848959873806</v>
      </c>
      <c r="D18" s="23">
        <f t="shared" si="9"/>
        <v>3.0523623232019275</v>
      </c>
      <c r="E18" s="24">
        <f t="shared" si="1"/>
        <v>4.854782608695658</v>
      </c>
      <c r="F18" s="24">
        <f t="shared" si="10"/>
        <v>3.8547826086956576</v>
      </c>
      <c r="G18" s="24">
        <f t="shared" si="11"/>
        <v>1.5905001093064834</v>
      </c>
      <c r="H18" s="24">
        <f t="shared" si="12"/>
        <v>1.2611503119400491</v>
      </c>
      <c r="I18" s="23">
        <f t="shared" si="2"/>
        <v>0.5455271365458028</v>
      </c>
      <c r="J18" s="23">
        <f t="shared" si="3"/>
        <v>1.4120082815735002</v>
      </c>
      <c r="K18" s="23">
        <f t="shared" si="4"/>
        <v>1.1196193413308393</v>
      </c>
      <c r="L18" s="5">
        <f t="shared" si="5"/>
        <v>0.4309125134174774</v>
      </c>
      <c r="M18" s="5">
        <f t="shared" si="13"/>
        <v>0.6499157671970258</v>
      </c>
      <c r="N18" s="5">
        <f t="shared" si="14"/>
        <v>1.8330893790762677</v>
      </c>
      <c r="O18" s="30">
        <f t="shared" si="6"/>
        <v>3.6680710201625057</v>
      </c>
    </row>
    <row r="19" spans="1:15" ht="12.75">
      <c r="A19" s="4">
        <f t="shared" si="7"/>
        <v>2.200000000000001</v>
      </c>
      <c r="B19" s="23">
        <f t="shared" si="0"/>
        <v>0.3100970176068988</v>
      </c>
      <c r="C19" s="23">
        <f t="shared" si="8"/>
        <v>-0.6899029823931012</v>
      </c>
      <c r="D19" s="23">
        <f t="shared" si="9"/>
        <v>3.2247972190034786</v>
      </c>
      <c r="E19" s="24">
        <f t="shared" si="1"/>
        <v>5.340869565217396</v>
      </c>
      <c r="F19" s="24">
        <f t="shared" si="10"/>
        <v>4.340869565217396</v>
      </c>
      <c r="G19" s="24">
        <f t="shared" si="11"/>
        <v>1.656187723601369</v>
      </c>
      <c r="H19" s="24">
        <f t="shared" si="12"/>
        <v>1.2869295721217104</v>
      </c>
      <c r="I19" s="23">
        <f t="shared" si="2"/>
        <v>0.5301093808967643</v>
      </c>
      <c r="J19" s="23">
        <f t="shared" si="3"/>
        <v>1.5177865612648234</v>
      </c>
      <c r="K19" s="23">
        <f t="shared" si="4"/>
        <v>1.179385876386777</v>
      </c>
      <c r="L19" s="5">
        <f t="shared" si="5"/>
        <v>0.5108579602275674</v>
      </c>
      <c r="M19" s="5">
        <f t="shared" si="13"/>
        <v>0.5999805984367447</v>
      </c>
      <c r="N19" s="5">
        <f t="shared" si="14"/>
        <v>1.8864031387415574</v>
      </c>
      <c r="O19" s="30">
        <f t="shared" si="6"/>
        <v>3.8922363847045216</v>
      </c>
    </row>
    <row r="20" spans="1:15" ht="12.75">
      <c r="A20" s="4">
        <f t="shared" si="7"/>
        <v>2.300000000000001</v>
      </c>
      <c r="B20" s="23">
        <f t="shared" si="0"/>
        <v>0.2948138407166925</v>
      </c>
      <c r="C20" s="23">
        <f t="shared" si="8"/>
        <v>-0.7051861592833075</v>
      </c>
      <c r="D20" s="23">
        <f t="shared" si="9"/>
        <v>3.391971006412046</v>
      </c>
      <c r="E20" s="24">
        <f t="shared" si="1"/>
        <v>5.849565217391311</v>
      </c>
      <c r="F20" s="24">
        <f t="shared" si="10"/>
        <v>4.849565217391311</v>
      </c>
      <c r="G20" s="24">
        <f t="shared" si="11"/>
        <v>1.7245327882619068</v>
      </c>
      <c r="H20" s="24">
        <f t="shared" si="12"/>
        <v>1.3132146771422815</v>
      </c>
      <c r="I20" s="23">
        <f t="shared" si="2"/>
        <v>0.5163450008980723</v>
      </c>
      <c r="J20" s="23">
        <f t="shared" si="3"/>
        <v>1.621928166351608</v>
      </c>
      <c r="K20" s="23">
        <f t="shared" si="4"/>
        <v>1.2350822714539906</v>
      </c>
      <c r="L20" s="5">
        <f t="shared" si="5"/>
        <v>0.5951093844553133</v>
      </c>
      <c r="M20" s="5">
        <f t="shared" si="13"/>
        <v>0.5515022367965826</v>
      </c>
      <c r="N20" s="5">
        <f t="shared" si="14"/>
        <v>1.9366896130701616</v>
      </c>
      <c r="O20" s="30">
        <f t="shared" si="6"/>
        <v>4.10956230833566</v>
      </c>
    </row>
    <row r="21" spans="1:15" ht="12.75">
      <c r="A21" s="4">
        <f t="shared" si="7"/>
        <v>2.4000000000000012</v>
      </c>
      <c r="B21" s="23">
        <f t="shared" si="0"/>
        <v>0.2814009661835747</v>
      </c>
      <c r="C21" s="23">
        <f t="shared" si="8"/>
        <v>-0.7185990338164253</v>
      </c>
      <c r="D21" s="23">
        <f t="shared" si="9"/>
        <v>3.5536480686695304</v>
      </c>
      <c r="E21" s="24">
        <f t="shared" si="1"/>
        <v>6.380869565217399</v>
      </c>
      <c r="F21" s="24">
        <f t="shared" si="10"/>
        <v>5.380869565217399</v>
      </c>
      <c r="G21" s="24">
        <f t="shared" si="11"/>
        <v>1.795582860743542</v>
      </c>
      <c r="H21" s="24">
        <f t="shared" si="12"/>
        <v>1.339993604739792</v>
      </c>
      <c r="I21" s="23">
        <f t="shared" si="2"/>
        <v>0.5040041358792348</v>
      </c>
      <c r="J21" s="23">
        <f t="shared" si="3"/>
        <v>1.7246376811594217</v>
      </c>
      <c r="K21" s="23">
        <f t="shared" si="4"/>
        <v>1.2870491881894632</v>
      </c>
      <c r="L21" s="5">
        <f t="shared" si="5"/>
        <v>0.6831242416416833</v>
      </c>
      <c r="M21" s="5">
        <f t="shared" si="13"/>
        <v>0.5050366684040672</v>
      </c>
      <c r="N21" s="5">
        <f t="shared" si="14"/>
        <v>1.9841107022971172</v>
      </c>
      <c r="O21" s="30">
        <f t="shared" si="6"/>
        <v>4.319742489270389</v>
      </c>
    </row>
    <row r="22" spans="1:15" ht="12.75">
      <c r="A22" s="4">
        <f t="shared" si="7"/>
        <v>2.5000000000000013</v>
      </c>
      <c r="B22" s="23">
        <f t="shared" si="0"/>
        <v>0.2695652173913041</v>
      </c>
      <c r="C22" s="23">
        <f t="shared" si="8"/>
        <v>-0.7304347826086959</v>
      </c>
      <c r="D22" s="23">
        <f t="shared" si="9"/>
        <v>3.7096774193548416</v>
      </c>
      <c r="E22" s="24">
        <f t="shared" si="1"/>
        <v>6.93478260869566</v>
      </c>
      <c r="F22" s="24">
        <f t="shared" si="10"/>
        <v>5.93478260869566</v>
      </c>
      <c r="G22" s="24">
        <f t="shared" si="11"/>
        <v>1.869376181474481</v>
      </c>
      <c r="H22" s="24">
        <f t="shared" si="12"/>
        <v>1.3672513234495263</v>
      </c>
      <c r="I22" s="23">
        <f t="shared" si="2"/>
        <v>0.49289624513070673</v>
      </c>
      <c r="J22" s="23">
        <f t="shared" si="3"/>
        <v>1.8260869565217406</v>
      </c>
      <c r="K22" s="23">
        <f t="shared" si="4"/>
        <v>1.3355898255154643</v>
      </c>
      <c r="L22" s="5">
        <f t="shared" si="5"/>
        <v>0.7744043508473822</v>
      </c>
      <c r="M22" s="5">
        <f t="shared" si="13"/>
        <v>0.4609782805603252</v>
      </c>
      <c r="N22" s="5">
        <f t="shared" si="14"/>
        <v>2.0288245444734905</v>
      </c>
      <c r="O22" s="30">
        <f t="shared" si="6"/>
        <v>4.522580645161293</v>
      </c>
    </row>
    <row r="23" spans="1:15" ht="12.75">
      <c r="A23" s="4">
        <f t="shared" si="7"/>
        <v>2.6000000000000014</v>
      </c>
      <c r="B23" s="23">
        <f t="shared" si="0"/>
        <v>0.25906869050681747</v>
      </c>
      <c r="C23" s="23">
        <f t="shared" si="8"/>
        <v>-0.7409313094931825</v>
      </c>
      <c r="D23" s="23">
        <f t="shared" si="9"/>
        <v>3.8599801390268142</v>
      </c>
      <c r="E23" s="24">
        <f t="shared" si="1"/>
        <v>7.511304347826096</v>
      </c>
      <c r="F23" s="24">
        <f t="shared" si="10"/>
        <v>6.511304347826096</v>
      </c>
      <c r="G23" s="24">
        <f t="shared" si="11"/>
        <v>1.9459437813894713</v>
      </c>
      <c r="H23" s="24">
        <f t="shared" si="12"/>
        <v>1.3949708890831634</v>
      </c>
      <c r="I23" s="23">
        <f t="shared" si="2"/>
        <v>0.48286211604059454</v>
      </c>
      <c r="J23" s="23">
        <f t="shared" si="3"/>
        <v>1.9264214046822756</v>
      </c>
      <c r="K23" s="23">
        <f t="shared" si="4"/>
        <v>1.3809760617645612</v>
      </c>
      <c r="L23" s="5">
        <f t="shared" si="5"/>
        <v>0.8684949419653069</v>
      </c>
      <c r="M23" s="5">
        <f t="shared" si="13"/>
        <v>0.4195825703855824</v>
      </c>
      <c r="N23" s="5">
        <f t="shared" si="14"/>
        <v>2.07098458706984</v>
      </c>
      <c r="O23" s="30">
        <f t="shared" si="6"/>
        <v>4.717974180734858</v>
      </c>
    </row>
    <row r="24" spans="1:15" ht="12.75">
      <c r="A24" s="4">
        <f t="shared" si="7"/>
        <v>2.7000000000000015</v>
      </c>
      <c r="B24" s="23">
        <f t="shared" si="0"/>
        <v>0.24971670543329139</v>
      </c>
      <c r="C24" s="23">
        <f t="shared" si="8"/>
        <v>-0.7502832945667086</v>
      </c>
      <c r="D24" s="23">
        <f t="shared" si="9"/>
        <v>4.004537855266304</v>
      </c>
      <c r="E24" s="24">
        <f t="shared" si="1"/>
        <v>8.110434782608706</v>
      </c>
      <c r="F24" s="24">
        <f t="shared" si="10"/>
        <v>7.110434782608706</v>
      </c>
      <c r="G24" s="24">
        <f t="shared" si="11"/>
        <v>2.025311053544619</v>
      </c>
      <c r="H24" s="24">
        <f t="shared" si="12"/>
        <v>1.4231342359540855</v>
      </c>
      <c r="I24" s="23">
        <f t="shared" si="2"/>
        <v>0.47376774982710773</v>
      </c>
      <c r="J24" s="23">
        <f t="shared" si="3"/>
        <v>2.025764895330114</v>
      </c>
      <c r="K24" s="23">
        <f t="shared" si="4"/>
        <v>1.4234531389598803</v>
      </c>
      <c r="L24" s="5">
        <f t="shared" si="5"/>
        <v>0.9649828029176801</v>
      </c>
      <c r="M24" s="5">
        <f t="shared" si="13"/>
        <v>0.3809897515951219</v>
      </c>
      <c r="N24" s="5">
        <f t="shared" si="14"/>
        <v>2.11073885963097</v>
      </c>
      <c r="O24" s="30">
        <f t="shared" si="6"/>
        <v>4.905899211846194</v>
      </c>
    </row>
    <row r="25" spans="1:15" ht="12.75">
      <c r="A25" s="4">
        <f t="shared" si="7"/>
        <v>2.8000000000000016</v>
      </c>
      <c r="B25" s="23">
        <f t="shared" si="0"/>
        <v>0.2413487133984027</v>
      </c>
      <c r="C25" s="23">
        <f t="shared" si="8"/>
        <v>-0.7586512866015973</v>
      </c>
      <c r="D25" s="23">
        <f t="shared" si="9"/>
        <v>4.143382352941179</v>
      </c>
      <c r="E25" s="24">
        <f t="shared" si="1"/>
        <v>8.73217391304349</v>
      </c>
      <c r="F25" s="24">
        <f t="shared" si="10"/>
        <v>7.732173913043489</v>
      </c>
      <c r="G25" s="24">
        <f t="shared" si="11"/>
        <v>2.1074989390841417</v>
      </c>
      <c r="H25" s="24">
        <f t="shared" si="12"/>
        <v>1.4517227486969204</v>
      </c>
      <c r="I25" s="23">
        <f t="shared" si="2"/>
        <v>0.46549962664848443</v>
      </c>
      <c r="J25" s="23">
        <f t="shared" si="3"/>
        <v>2.124223602484474</v>
      </c>
      <c r="K25" s="23">
        <f t="shared" si="4"/>
        <v>1.4632433117075534</v>
      </c>
      <c r="L25" s="5">
        <f t="shared" si="5"/>
        <v>1.0634939105681425</v>
      </c>
      <c r="M25" s="5">
        <f t="shared" si="13"/>
        <v>0.34524743691652976</v>
      </c>
      <c r="N25" s="5">
        <f t="shared" si="14"/>
        <v>2.1482294351121705</v>
      </c>
      <c r="O25" s="30">
        <f t="shared" si="6"/>
        <v>5.086397058823532</v>
      </c>
    </row>
    <row r="26" spans="1:15" ht="12.75">
      <c r="A26" s="4">
        <f t="shared" si="7"/>
        <v>2.9000000000000017</v>
      </c>
      <c r="B26" s="23">
        <f t="shared" si="0"/>
        <v>0.2338313601819778</v>
      </c>
      <c r="C26" s="23">
        <f t="shared" si="8"/>
        <v>-0.7661686398180222</v>
      </c>
      <c r="D26" s="23">
        <f t="shared" si="9"/>
        <v>4.276586336502325</v>
      </c>
      <c r="E26" s="24">
        <f t="shared" si="1"/>
        <v>9.376521739130446</v>
      </c>
      <c r="F26" s="24">
        <f t="shared" si="10"/>
        <v>8.376521739130446</v>
      </c>
      <c r="G26" s="24">
        <f t="shared" si="11"/>
        <v>2.192524832036756</v>
      </c>
      <c r="H26" s="24">
        <f t="shared" si="12"/>
        <v>1.480717674655353</v>
      </c>
      <c r="I26" s="23">
        <f t="shared" si="2"/>
        <v>0.45796099832844295</v>
      </c>
      <c r="J26" s="23">
        <f t="shared" si="3"/>
        <v>2.221889055472266</v>
      </c>
      <c r="K26" s="23">
        <f t="shared" si="4"/>
        <v>1.5005487497739403</v>
      </c>
      <c r="L26" s="5">
        <f t="shared" si="5"/>
        <v>1.1636907972441524</v>
      </c>
      <c r="M26" s="5">
        <f t="shared" si="13"/>
        <v>0.31233129947765836</v>
      </c>
      <c r="N26" s="5">
        <f t="shared" si="14"/>
        <v>2.1835920605684738</v>
      </c>
      <c r="O26" s="30">
        <f t="shared" si="6"/>
        <v>5.259562237453022</v>
      </c>
    </row>
    <row r="27" spans="1:15" ht="12.75">
      <c r="A27" s="4">
        <f t="shared" si="7"/>
        <v>3.0000000000000018</v>
      </c>
      <c r="B27" s="23">
        <f t="shared" si="0"/>
        <v>0.22705314009661814</v>
      </c>
      <c r="C27" s="23">
        <f t="shared" si="8"/>
        <v>-0.7729468599033819</v>
      </c>
      <c r="D27" s="23">
        <f t="shared" si="9"/>
        <v>4.40425531914894</v>
      </c>
      <c r="E27" s="24">
        <f t="shared" si="1"/>
        <v>10.043478260869579</v>
      </c>
      <c r="F27" s="24">
        <f t="shared" si="10"/>
        <v>9.043478260869579</v>
      </c>
      <c r="G27" s="24">
        <f t="shared" si="11"/>
        <v>2.2804032766225593</v>
      </c>
      <c r="H27" s="24">
        <f t="shared" si="12"/>
        <v>1.5101004193836114</v>
      </c>
      <c r="I27" s="23">
        <f t="shared" si="2"/>
        <v>0.45106895643926037</v>
      </c>
      <c r="J27" s="23">
        <f t="shared" si="3"/>
        <v>2.318840579710147</v>
      </c>
      <c r="K27" s="23">
        <f t="shared" si="4"/>
        <v>1.5355538942613132</v>
      </c>
      <c r="L27" s="5">
        <f t="shared" si="5"/>
        <v>1.2652698185691345</v>
      </c>
      <c r="M27" s="5">
        <f t="shared" si="13"/>
        <v>0.2821631530103623</v>
      </c>
      <c r="N27" s="5">
        <f t="shared" si="14"/>
        <v>2.2169559348397705</v>
      </c>
      <c r="O27" s="30">
        <f t="shared" si="6"/>
        <v>5.425531914893622</v>
      </c>
    </row>
    <row r="28" spans="1:15" ht="12.75">
      <c r="A28" s="4">
        <f t="shared" si="7"/>
        <v>3.100000000000002</v>
      </c>
      <c r="B28" s="23">
        <f t="shared" si="0"/>
        <v>0.22092023707189057</v>
      </c>
      <c r="C28" s="23">
        <f t="shared" si="8"/>
        <v>-0.7790797629281094</v>
      </c>
      <c r="D28" s="23">
        <f t="shared" si="9"/>
        <v>4.5265205816096685</v>
      </c>
      <c r="E28" s="24">
        <f t="shared" si="1"/>
        <v>10.733043478260884</v>
      </c>
      <c r="F28" s="24">
        <f t="shared" si="10"/>
        <v>9.733043478260884</v>
      </c>
      <c r="G28" s="24">
        <f t="shared" si="11"/>
        <v>2.3711465097203033</v>
      </c>
      <c r="H28" s="24">
        <f t="shared" si="12"/>
        <v>1.5398527558569695</v>
      </c>
      <c r="I28" s="23">
        <f t="shared" si="2"/>
        <v>0.44475209224905554</v>
      </c>
      <c r="J28" s="23">
        <f t="shared" si="3"/>
        <v>2.415147265077141</v>
      </c>
      <c r="K28" s="23">
        <f t="shared" si="4"/>
        <v>1.5684274070302562</v>
      </c>
      <c r="L28" s="5">
        <f t="shared" si="5"/>
        <v>1.367958430991723</v>
      </c>
      <c r="M28" s="5">
        <f t="shared" si="13"/>
        <v>0.25462626636618607</v>
      </c>
      <c r="N28" s="5">
        <f t="shared" si="14"/>
        <v>2.24844361033385</v>
      </c>
      <c r="O28" s="30">
        <f t="shared" si="6"/>
        <v>5.584476756092569</v>
      </c>
    </row>
    <row r="29" spans="1:15" ht="12.75">
      <c r="A29" s="4">
        <f t="shared" si="7"/>
        <v>3.200000000000002</v>
      </c>
      <c r="B29" s="23">
        <f t="shared" si="0"/>
        <v>0.21535326086956508</v>
      </c>
      <c r="C29" s="23">
        <f t="shared" si="8"/>
        <v>-0.7846467391304349</v>
      </c>
      <c r="D29" s="23">
        <f t="shared" si="9"/>
        <v>4.643533123028394</v>
      </c>
      <c r="E29" s="24">
        <f t="shared" si="1"/>
        <v>11.445217391304363</v>
      </c>
      <c r="F29" s="24">
        <f t="shared" si="10"/>
        <v>10.445217391304363</v>
      </c>
      <c r="G29" s="24">
        <f t="shared" si="11"/>
        <v>2.4647648865784513</v>
      </c>
      <c r="H29" s="24">
        <f t="shared" si="12"/>
        <v>1.5699569696582296</v>
      </c>
      <c r="I29" s="23">
        <f t="shared" si="2"/>
        <v>0.4389486133066618</v>
      </c>
      <c r="J29" s="23">
        <f t="shared" si="3"/>
        <v>2.5108695652173934</v>
      </c>
      <c r="K29" s="23">
        <f t="shared" si="4"/>
        <v>1.5993238118902042</v>
      </c>
      <c r="L29" s="5">
        <f t="shared" si="5"/>
        <v>1.4715125487458856</v>
      </c>
      <c r="M29" s="5">
        <f t="shared" si="13"/>
        <v>0.22957797456209028</v>
      </c>
      <c r="N29" s="5">
        <f t="shared" si="14"/>
        <v>2.2781709969803963</v>
      </c>
      <c r="O29" s="30">
        <f t="shared" si="6"/>
        <v>5.736593059936912</v>
      </c>
    </row>
    <row r="30" spans="1:15" ht="12.75">
      <c r="A30" s="4">
        <f t="shared" si="7"/>
        <v>3.300000000000002</v>
      </c>
      <c r="B30" s="23">
        <f t="shared" si="0"/>
        <v>0.2102846648301192</v>
      </c>
      <c r="C30" s="23">
        <f t="shared" si="8"/>
        <v>-0.7897153351698808</v>
      </c>
      <c r="D30" s="23">
        <f t="shared" si="9"/>
        <v>4.755458515283847</v>
      </c>
      <c r="E30" s="24">
        <f t="shared" si="1"/>
        <v>12.180000000000016</v>
      </c>
      <c r="F30" s="24">
        <f t="shared" si="10"/>
        <v>11.180000000000016</v>
      </c>
      <c r="G30" s="24">
        <f t="shared" si="11"/>
        <v>2.561267217630855</v>
      </c>
      <c r="H30" s="24">
        <f t="shared" si="12"/>
        <v>1.600395956515404</v>
      </c>
      <c r="I30" s="23">
        <f t="shared" si="2"/>
        <v>0.433604815804666</v>
      </c>
      <c r="J30" s="23">
        <f t="shared" si="3"/>
        <v>2.606060606060608</v>
      </c>
      <c r="K30" s="23">
        <f t="shared" si="4"/>
        <v>1.6283848977817164</v>
      </c>
      <c r="L30" s="5">
        <f t="shared" si="5"/>
        <v>1.5757140236313805</v>
      </c>
      <c r="M30" s="5">
        <f t="shared" si="13"/>
        <v>0.2068597971534108</v>
      </c>
      <c r="N30" s="5">
        <f t="shared" si="14"/>
        <v>2.3062474482536395</v>
      </c>
      <c r="O30" s="30">
        <f t="shared" si="6"/>
        <v>5.882096069869001</v>
      </c>
    </row>
    <row r="31" spans="1:15" ht="12.75">
      <c r="A31" s="4">
        <f t="shared" si="7"/>
        <v>3.400000000000002</v>
      </c>
      <c r="B31" s="23">
        <f t="shared" si="0"/>
        <v>0.20565668722732044</v>
      </c>
      <c r="C31" s="23">
        <f t="shared" si="8"/>
        <v>-0.7943433127726796</v>
      </c>
      <c r="D31" s="23">
        <f t="shared" si="9"/>
        <v>4.862472567666426</v>
      </c>
      <c r="E31" s="24">
        <f t="shared" si="1"/>
        <v>12.937391304347845</v>
      </c>
      <c r="F31" s="24">
        <f t="shared" si="10"/>
        <v>11.937391304347845</v>
      </c>
      <c r="G31" s="24">
        <f t="shared" si="11"/>
        <v>2.66066103701572</v>
      </c>
      <c r="H31" s="24">
        <f t="shared" si="12"/>
        <v>1.6311532843407819</v>
      </c>
      <c r="I31" s="23">
        <f t="shared" si="2"/>
        <v>0.42867383665630154</v>
      </c>
      <c r="J31" s="23">
        <f t="shared" si="3"/>
        <v>2.700767263427112</v>
      </c>
      <c r="K31" s="23">
        <f t="shared" si="4"/>
        <v>1.6557409345612828</v>
      </c>
      <c r="L31" s="5">
        <f t="shared" si="5"/>
        <v>1.6803682729368976</v>
      </c>
      <c r="M31" s="5">
        <f t="shared" si="13"/>
        <v>0.18630535218482247</v>
      </c>
      <c r="N31" s="5">
        <f t="shared" si="14"/>
        <v>2.3327759114017765</v>
      </c>
      <c r="O31" s="30">
        <f t="shared" si="6"/>
        <v>6.021214337966354</v>
      </c>
    </row>
    <row r="32" spans="1:15" ht="12.75">
      <c r="A32" s="4">
        <f t="shared" si="7"/>
        <v>3.500000000000002</v>
      </c>
      <c r="B32" s="23">
        <f t="shared" si="0"/>
        <v>0.2014196983141081</v>
      </c>
      <c r="C32" s="23">
        <f t="shared" si="8"/>
        <v>-0.7985803016858919</v>
      </c>
      <c r="D32" s="23">
        <f t="shared" si="9"/>
        <v>4.964757709251105</v>
      </c>
      <c r="E32" s="24">
        <f t="shared" si="1"/>
        <v>13.717391304347846</v>
      </c>
      <c r="F32" s="24">
        <f t="shared" si="10"/>
        <v>12.717391304347846</v>
      </c>
      <c r="G32" s="24">
        <f t="shared" si="11"/>
        <v>2.762952818178313</v>
      </c>
      <c r="H32" s="24">
        <f t="shared" si="12"/>
        <v>1.6622132288543228</v>
      </c>
      <c r="I32" s="23">
        <f t="shared" si="2"/>
        <v>0.4241146273305004</v>
      </c>
      <c r="J32" s="23">
        <f t="shared" si="3"/>
        <v>2.7950310559006235</v>
      </c>
      <c r="K32" s="23">
        <f t="shared" si="4"/>
        <v>1.6815117383147606</v>
      </c>
      <c r="L32" s="5">
        <f t="shared" si="5"/>
        <v>1.7853020684207752</v>
      </c>
      <c r="M32" s="5">
        <f t="shared" si="13"/>
        <v>0.16774638246153725</v>
      </c>
      <c r="N32" s="5">
        <f t="shared" si="14"/>
        <v>2.357853126392475</v>
      </c>
      <c r="O32" s="30">
        <f t="shared" si="6"/>
        <v>6.154185022026436</v>
      </c>
    </row>
    <row r="33" spans="1:15" ht="12.75">
      <c r="A33" s="4">
        <f t="shared" si="7"/>
        <v>3.6000000000000023</v>
      </c>
      <c r="B33" s="23">
        <f t="shared" si="0"/>
        <v>0.19753086419753074</v>
      </c>
      <c r="C33" s="23">
        <f t="shared" si="8"/>
        <v>-0.8024691358024693</v>
      </c>
      <c r="D33" s="23">
        <f t="shared" si="9"/>
        <v>5.0625000000000036</v>
      </c>
      <c r="E33" s="24">
        <f t="shared" si="1"/>
        <v>14.520000000000021</v>
      </c>
      <c r="F33" s="24">
        <f t="shared" si="10"/>
        <v>13.520000000000021</v>
      </c>
      <c r="G33" s="24">
        <f t="shared" si="11"/>
        <v>2.8681481481481503</v>
      </c>
      <c r="H33" s="24">
        <f t="shared" si="12"/>
        <v>1.6935607896229028</v>
      </c>
      <c r="I33" s="23">
        <f t="shared" si="2"/>
        <v>0.4198911048651823</v>
      </c>
      <c r="J33" s="23">
        <f t="shared" si="3"/>
        <v>2.888888888888891</v>
      </c>
      <c r="K33" s="23">
        <f t="shared" si="4"/>
        <v>1.7058076135148041</v>
      </c>
      <c r="L33" s="5">
        <f t="shared" si="5"/>
        <v>1.8903614907806519</v>
      </c>
      <c r="M33" s="5">
        <f t="shared" si="13"/>
        <v>0.15101720763976928</v>
      </c>
      <c r="N33" s="5">
        <f t="shared" si="14"/>
        <v>2.381569860407207</v>
      </c>
      <c r="O33" s="30">
        <f t="shared" si="6"/>
        <v>6.281250000000005</v>
      </c>
    </row>
    <row r="34" spans="1:15" ht="12.75">
      <c r="A34" s="4">
        <f t="shared" si="7"/>
        <v>3.7000000000000024</v>
      </c>
      <c r="B34" s="23">
        <f t="shared" si="0"/>
        <v>0.19395305999301282</v>
      </c>
      <c r="C34" s="23">
        <f t="shared" si="8"/>
        <v>-0.8060469400069872</v>
      </c>
      <c r="D34" s="23">
        <f t="shared" si="9"/>
        <v>5.1558866874078975</v>
      </c>
      <c r="E34" s="24">
        <f t="shared" si="1"/>
        <v>15.34521739130437</v>
      </c>
      <c r="F34" s="24">
        <f t="shared" si="10"/>
        <v>14.34521739130437</v>
      </c>
      <c r="G34" s="24">
        <f t="shared" si="11"/>
        <v>2.97625186930148</v>
      </c>
      <c r="H34" s="24">
        <f t="shared" si="12"/>
        <v>1.725181691678149</v>
      </c>
      <c r="I34" s="23">
        <f t="shared" si="2"/>
        <v>0.4159714454632811</v>
      </c>
      <c r="J34" s="23">
        <f t="shared" si="3"/>
        <v>2.9823736780258545</v>
      </c>
      <c r="K34" s="23">
        <f t="shared" si="4"/>
        <v>1.7287301925426692</v>
      </c>
      <c r="L34" s="5">
        <f t="shared" si="5"/>
        <v>1.9954100483104487</v>
      </c>
      <c r="M34" s="5">
        <f t="shared" si="13"/>
        <v>0.1359578934308392</v>
      </c>
      <c r="N34" s="5">
        <f t="shared" si="14"/>
        <v>2.4040111668873507</v>
      </c>
      <c r="O34" s="30">
        <f t="shared" si="6"/>
        <v>6.402652693630266</v>
      </c>
    </row>
    <row r="35" spans="1:15" ht="12.75">
      <c r="A35" s="4">
        <f t="shared" si="7"/>
        <v>3.8000000000000025</v>
      </c>
      <c r="B35" s="23">
        <f t="shared" si="0"/>
        <v>0.19065398048897975</v>
      </c>
      <c r="C35" s="23">
        <f t="shared" si="8"/>
        <v>-0.8093460195110203</v>
      </c>
      <c r="D35" s="23">
        <f t="shared" si="9"/>
        <v>5.2451042324699975</v>
      </c>
      <c r="E35" s="24">
        <f t="shared" si="1"/>
        <v>16.193043478260893</v>
      </c>
      <c r="F35" s="24">
        <f t="shared" si="10"/>
        <v>15.193043478260893</v>
      </c>
      <c r="G35" s="24">
        <f t="shared" si="11"/>
        <v>3.087268195361553</v>
      </c>
      <c r="H35" s="24">
        <f t="shared" si="12"/>
        <v>1.7570623766279765</v>
      </c>
      <c r="I35" s="23">
        <f t="shared" si="2"/>
        <v>0.4123274936024194</v>
      </c>
      <c r="J35" s="23">
        <f t="shared" si="3"/>
        <v>3.075514874141879</v>
      </c>
      <c r="K35" s="23">
        <f t="shared" si="4"/>
        <v>1.7503731882553757</v>
      </c>
      <c r="L35" s="5">
        <f t="shared" si="5"/>
        <v>2.100326954652852</v>
      </c>
      <c r="M35" s="5">
        <f t="shared" si="13"/>
        <v>0.1224163970985357</v>
      </c>
      <c r="N35" s="5">
        <f t="shared" si="14"/>
        <v>2.425256660096101</v>
      </c>
      <c r="O35" s="30">
        <f t="shared" si="6"/>
        <v>6.518635502210994</v>
      </c>
    </row>
    <row r="36" spans="1:15" ht="12.75">
      <c r="A36" s="4">
        <f t="shared" si="7"/>
        <v>3.9000000000000026</v>
      </c>
      <c r="B36" s="23">
        <f t="shared" si="0"/>
        <v>0.1876054083411942</v>
      </c>
      <c r="C36" s="23">
        <f t="shared" si="8"/>
        <v>-0.8123945916588058</v>
      </c>
      <c r="D36" s="23">
        <f t="shared" si="9"/>
        <v>5.330336736248669</v>
      </c>
      <c r="E36" s="24">
        <f t="shared" si="1"/>
        <v>17.06347826086959</v>
      </c>
      <c r="F36" s="24">
        <f t="shared" si="10"/>
        <v>16.06347826086959</v>
      </c>
      <c r="G36" s="24">
        <f t="shared" si="11"/>
        <v>3.20120080685153</v>
      </c>
      <c r="H36" s="24">
        <f t="shared" si="12"/>
        <v>1.7891899862372163</v>
      </c>
      <c r="I36" s="23">
        <f t="shared" si="2"/>
        <v>0.4089342653148809</v>
      </c>
      <c r="J36" s="23">
        <f t="shared" si="3"/>
        <v>3.168338907469345</v>
      </c>
      <c r="K36" s="23">
        <f t="shared" si="4"/>
        <v>1.7708230718038889</v>
      </c>
      <c r="L36" s="5">
        <f t="shared" si="5"/>
        <v>2.205005558142973</v>
      </c>
      <c r="M36" s="5">
        <f t="shared" si="13"/>
        <v>0.11024991251800571</v>
      </c>
      <c r="N36" s="5">
        <f t="shared" si="14"/>
        <v>2.445380797889353</v>
      </c>
      <c r="O36" s="30">
        <f t="shared" si="6"/>
        <v>6.629437757123269</v>
      </c>
    </row>
    <row r="37" spans="1:15" ht="12.75">
      <c r="A37" s="4">
        <f t="shared" si="7"/>
        <v>4.000000000000003</v>
      </c>
      <c r="B37" s="23">
        <f t="shared" si="0"/>
        <v>0.184782608695652</v>
      </c>
      <c r="C37" s="23">
        <f t="shared" si="8"/>
        <v>-0.815217391304348</v>
      </c>
      <c r="D37" s="23">
        <f t="shared" si="9"/>
        <v>5.411764705882359</v>
      </c>
      <c r="E37" s="24">
        <f t="shared" si="1"/>
        <v>17.956521739130462</v>
      </c>
      <c r="F37" s="24">
        <f t="shared" si="10"/>
        <v>16.956521739130462</v>
      </c>
      <c r="G37" s="24">
        <f t="shared" si="11"/>
        <v>3.3180529300567123</v>
      </c>
      <c r="H37" s="24">
        <f t="shared" si="12"/>
        <v>1.8215523407403675</v>
      </c>
      <c r="I37" s="23">
        <f t="shared" si="2"/>
        <v>0.40576952868792676</v>
      </c>
      <c r="J37" s="23">
        <f t="shared" si="3"/>
        <v>3.260869565217394</v>
      </c>
      <c r="K37" s="23">
        <f t="shared" si="4"/>
        <v>1.7901596853879136</v>
      </c>
      <c r="L37" s="5">
        <f t="shared" si="5"/>
        <v>2.309351913804039</v>
      </c>
      <c r="M37" s="5">
        <f t="shared" si="13"/>
        <v>0.09932560225672216</v>
      </c>
      <c r="N37" s="5">
        <f t="shared" si="14"/>
        <v>2.464453166884027</v>
      </c>
      <c r="O37" s="30">
        <f t="shared" si="6"/>
        <v>6.735294117647063</v>
      </c>
    </row>
    <row r="38" spans="1:15" ht="12.75">
      <c r="A38" s="4">
        <f t="shared" si="7"/>
        <v>4.100000000000002</v>
      </c>
      <c r="B38" s="23">
        <f t="shared" si="0"/>
        <v>0.1821638258800402</v>
      </c>
      <c r="C38" s="23">
        <f t="shared" si="8"/>
        <v>-0.8178361741199598</v>
      </c>
      <c r="D38" s="23">
        <f t="shared" si="9"/>
        <v>5.489564106204747</v>
      </c>
      <c r="E38" s="24">
        <f t="shared" si="1"/>
        <v>18.8721739130435</v>
      </c>
      <c r="F38" s="24">
        <f t="shared" si="10"/>
        <v>17.8721739130435</v>
      </c>
      <c r="G38" s="24">
        <f t="shared" si="11"/>
        <v>3.437827402673493</v>
      </c>
      <c r="H38" s="24">
        <f t="shared" si="12"/>
        <v>1.8541379136066154</v>
      </c>
      <c r="I38" s="23">
        <f t="shared" si="2"/>
        <v>0.40281344803276914</v>
      </c>
      <c r="J38" s="23">
        <f t="shared" si="3"/>
        <v>3.353128313891837</v>
      </c>
      <c r="K38" s="23">
        <f t="shared" si="4"/>
        <v>1.808456797784491</v>
      </c>
      <c r="L38" s="5">
        <f t="shared" si="5"/>
        <v>2.413283488312096</v>
      </c>
      <c r="M38" s="5">
        <f t="shared" si="13"/>
        <v>0.08952087073540824</v>
      </c>
      <c r="N38" s="5">
        <f t="shared" si="14"/>
        <v>2.482538765484933</v>
      </c>
      <c r="O38" s="30">
        <f t="shared" si="6"/>
        <v>6.8364333380661675</v>
      </c>
    </row>
    <row r="39" spans="1:15" ht="12.75">
      <c r="A39" s="4">
        <f t="shared" si="7"/>
        <v>4.200000000000002</v>
      </c>
      <c r="B39" s="23">
        <f aca="true" t="shared" si="15" ref="B39:B70">1-2*(1-1/A39^2)/(GammaS+1)</f>
        <v>0.17972986295967652</v>
      </c>
      <c r="C39" s="23">
        <f t="shared" si="8"/>
        <v>-0.8202701370403235</v>
      </c>
      <c r="D39" s="23">
        <f t="shared" si="9"/>
        <v>5.56390565002743</v>
      </c>
      <c r="E39" s="24">
        <f aca="true" t="shared" si="16" ref="E39:E70">1+2*GammaS*(A39^2-1)/(GammaS+1)</f>
        <v>19.810434782608713</v>
      </c>
      <c r="F39" s="24">
        <f t="shared" si="10"/>
        <v>18.810434782608713</v>
      </c>
      <c r="G39" s="24">
        <f t="shared" si="11"/>
        <v>3.560526728649873</v>
      </c>
      <c r="H39" s="24">
        <f t="shared" si="12"/>
        <v>1.8869358040616733</v>
      </c>
      <c r="I39" s="23">
        <f aca="true" t="shared" si="17" ref="I39:I70">SQRT((2+(GammaS-1)*A39*A39)/(1-GammaS+2*GammaS*A39*A39))</f>
        <v>0.40004828081897453</v>
      </c>
      <c r="J39" s="23">
        <f aca="true" t="shared" si="18" ref="J39:J70">2*(A39-1/A39)/(GammaS+1)</f>
        <v>3.44513457556936</v>
      </c>
      <c r="K39" s="23">
        <f aca="true" t="shared" si="19" ref="K39:K70">2*(A39-1/A39)/(GammaS+1)/SQRT(G39)</f>
        <v>1.825782609113478</v>
      </c>
      <c r="L39" s="5">
        <f aca="true" t="shared" si="20" ref="L39:L70">LN(G39^(GammaS/(GammaS-1))/E39)</f>
        <v>2.516727987986764</v>
      </c>
      <c r="M39" s="5">
        <f t="shared" si="13"/>
        <v>0.08072330272233048</v>
      </c>
      <c r="N39" s="5">
        <f t="shared" si="14"/>
        <v>2.499698281299474</v>
      </c>
      <c r="O39" s="30">
        <f aca="true" t="shared" si="21" ref="O39:O70">1+2*GammaS*(N39^2-1)/(GammaS+1)</f>
        <v>6.933077345035659</v>
      </c>
    </row>
    <row r="40" spans="1:15" ht="12.75">
      <c r="A40" s="4">
        <f aca="true" t="shared" si="22" ref="A40:A71">A39+0.1</f>
        <v>4.300000000000002</v>
      </c>
      <c r="B40" s="23">
        <f t="shared" si="15"/>
        <v>0.17746372892515327</v>
      </c>
      <c r="C40" s="23">
        <f t="shared" si="8"/>
        <v>-0.8225362710748467</v>
      </c>
      <c r="D40" s="23">
        <f t="shared" si="9"/>
        <v>5.634954286471451</v>
      </c>
      <c r="E40" s="24">
        <f t="shared" si="16"/>
        <v>20.771304347826103</v>
      </c>
      <c r="F40" s="24">
        <f t="shared" si="10"/>
        <v>19.771304347826103</v>
      </c>
      <c r="G40" s="24">
        <f t="shared" si="11"/>
        <v>3.686153124204469</v>
      </c>
      <c r="H40" s="24">
        <f t="shared" si="12"/>
        <v>1.9199357083518367</v>
      </c>
      <c r="I40" s="23">
        <f t="shared" si="17"/>
        <v>0.3974581185498318</v>
      </c>
      <c r="J40" s="23">
        <f t="shared" si="18"/>
        <v>3.5369059656218425</v>
      </c>
      <c r="K40" s="23">
        <f t="shared" si="19"/>
        <v>1.8422002102654205</v>
      </c>
      <c r="L40" s="5">
        <f t="shared" si="20"/>
        <v>2.619622299939451</v>
      </c>
      <c r="M40" s="5">
        <f t="shared" si="13"/>
        <v>0.07283036566671872</v>
      </c>
      <c r="N40" s="5">
        <f t="shared" si="14"/>
        <v>2.515988360355065</v>
      </c>
      <c r="O40" s="30">
        <f t="shared" si="21"/>
        <v>7.0254405724128866</v>
      </c>
    </row>
    <row r="41" spans="1:15" ht="12.75">
      <c r="A41" s="4">
        <f t="shared" si="22"/>
        <v>4.400000000000001</v>
      </c>
      <c r="B41" s="23">
        <f t="shared" si="15"/>
        <v>0.17535034135824645</v>
      </c>
      <c r="C41" s="23">
        <f t="shared" si="8"/>
        <v>-0.8246496586417535</v>
      </c>
      <c r="D41" s="23">
        <f t="shared" si="9"/>
        <v>5.702868852459018</v>
      </c>
      <c r="E41" s="24">
        <f t="shared" si="16"/>
        <v>21.754782608695663</v>
      </c>
      <c r="F41" s="24">
        <f t="shared" si="10"/>
        <v>20.754782608695663</v>
      </c>
      <c r="G41" s="24">
        <f t="shared" si="11"/>
        <v>3.814708556609228</v>
      </c>
      <c r="H41" s="24">
        <f t="shared" si="12"/>
        <v>1.9531278904898235</v>
      </c>
      <c r="I41" s="23">
        <f t="shared" si="17"/>
        <v>0.39502866439677453</v>
      </c>
      <c r="J41" s="23">
        <f t="shared" si="18"/>
        <v>3.6284584980237167</v>
      </c>
      <c r="K41" s="23">
        <f t="shared" si="19"/>
        <v>1.8577680016200773</v>
      </c>
      <c r="L41" s="5">
        <f t="shared" si="20"/>
        <v>2.7219115368094142</v>
      </c>
      <c r="M41" s="5">
        <f t="shared" si="13"/>
        <v>0.06574895268414263</v>
      </c>
      <c r="N41" s="5">
        <f t="shared" si="14"/>
        <v>2.531461866259863</v>
      </c>
      <c r="O41" s="30">
        <f t="shared" si="21"/>
        <v>7.113729508196723</v>
      </c>
    </row>
    <row r="42" spans="1:15" ht="12.75">
      <c r="A42" s="4">
        <f t="shared" si="22"/>
        <v>4.500000000000001</v>
      </c>
      <c r="B42" s="23">
        <f t="shared" si="15"/>
        <v>0.17337627482555007</v>
      </c>
      <c r="C42" s="23">
        <f t="shared" si="8"/>
        <v>-0.8266237251744499</v>
      </c>
      <c r="D42" s="23">
        <f t="shared" si="9"/>
        <v>5.767801857585143</v>
      </c>
      <c r="E42" s="24">
        <f t="shared" si="16"/>
        <v>22.7608695652174</v>
      </c>
      <c r="F42" s="24">
        <f t="shared" si="10"/>
        <v>21.7608695652174</v>
      </c>
      <c r="G42" s="24">
        <f t="shared" si="11"/>
        <v>3.946194777007631</v>
      </c>
      <c r="H42" s="24">
        <f t="shared" si="12"/>
        <v>1.986503153032391</v>
      </c>
      <c r="I42" s="23">
        <f t="shared" si="17"/>
        <v>0.39274704171700564</v>
      </c>
      <c r="J42" s="23">
        <f t="shared" si="18"/>
        <v>3.719806763285025</v>
      </c>
      <c r="K42" s="23">
        <f t="shared" si="19"/>
        <v>1.8725400750594086</v>
      </c>
      <c r="L42" s="5">
        <f t="shared" si="20"/>
        <v>2.8235481759627663</v>
      </c>
      <c r="M42" s="5">
        <f t="shared" si="13"/>
        <v>0.059394825098486474</v>
      </c>
      <c r="N42" s="5">
        <f t="shared" si="14"/>
        <v>2.546168128035325</v>
      </c>
      <c r="O42" s="30">
        <f t="shared" si="21"/>
        <v>7.198142414860684</v>
      </c>
    </row>
    <row r="43" spans="1:15" ht="12.75">
      <c r="A43" s="4">
        <f t="shared" si="22"/>
        <v>4.6000000000000005</v>
      </c>
      <c r="B43" s="23">
        <f t="shared" si="15"/>
        <v>0.1715295471356949</v>
      </c>
      <c r="C43" s="23">
        <f t="shared" si="8"/>
        <v>-0.8284704528643051</v>
      </c>
      <c r="D43" s="23">
        <f t="shared" si="9"/>
        <v>5.829899377096311</v>
      </c>
      <c r="E43" s="24">
        <f t="shared" si="16"/>
        <v>23.78956521739131</v>
      </c>
      <c r="F43" s="24">
        <f t="shared" si="10"/>
        <v>22.78956521739131</v>
      </c>
      <c r="G43" s="24">
        <f t="shared" si="11"/>
        <v>4.080613348294211</v>
      </c>
      <c r="H43" s="24">
        <f t="shared" si="12"/>
        <v>2.0200528082934395</v>
      </c>
      <c r="I43" s="23">
        <f t="shared" si="17"/>
        <v>0.39060162862315567</v>
      </c>
      <c r="J43" s="23">
        <f t="shared" si="18"/>
        <v>3.8109640831758043</v>
      </c>
      <c r="K43" s="23">
        <f t="shared" si="19"/>
        <v>1.886566562779784</v>
      </c>
      <c r="L43" s="5">
        <f t="shared" si="20"/>
        <v>2.9244912845625706</v>
      </c>
      <c r="M43" s="5">
        <f t="shared" si="13"/>
        <v>0.05369199891510895</v>
      </c>
      <c r="N43" s="5">
        <f t="shared" si="14"/>
        <v>2.5601531758199068</v>
      </c>
      <c r="O43" s="30">
        <f t="shared" si="21"/>
        <v>7.278869190225201</v>
      </c>
    </row>
    <row r="44" spans="1:15" ht="12.75">
      <c r="A44" s="4">
        <f t="shared" si="22"/>
        <v>4.7</v>
      </c>
      <c r="B44" s="23">
        <f t="shared" si="15"/>
        <v>0.16979943708544099</v>
      </c>
      <c r="C44" s="23">
        <f t="shared" si="8"/>
        <v>-0.830200562914559</v>
      </c>
      <c r="D44" s="23">
        <f t="shared" si="9"/>
        <v>5.889301031644836</v>
      </c>
      <c r="E44" s="24">
        <f t="shared" si="16"/>
        <v>24.840869565217396</v>
      </c>
      <c r="F44" s="24">
        <f t="shared" si="10"/>
        <v>23.840869565217396</v>
      </c>
      <c r="G44" s="24">
        <f t="shared" si="11"/>
        <v>4.2179656688867775</v>
      </c>
      <c r="H44" s="24">
        <f t="shared" si="12"/>
        <v>2.0537686502833705</v>
      </c>
      <c r="I44" s="23">
        <f t="shared" si="17"/>
        <v>0.3885819146141218</v>
      </c>
      <c r="J44" s="23">
        <f t="shared" si="18"/>
        <v>3.901942645698428</v>
      </c>
      <c r="K44" s="23">
        <f t="shared" si="19"/>
        <v>1.899893956001351</v>
      </c>
      <c r="L44" s="5">
        <f t="shared" si="20"/>
        <v>3.0247058224977637</v>
      </c>
      <c r="M44" s="5">
        <f t="shared" si="13"/>
        <v>0.04857210798989797</v>
      </c>
      <c r="N44" s="5">
        <f t="shared" si="14"/>
        <v>2.573459964015675</v>
      </c>
      <c r="O44" s="30">
        <f t="shared" si="21"/>
        <v>7.356091341138285</v>
      </c>
    </row>
    <row r="45" spans="1:15" ht="12.75">
      <c r="A45" s="4">
        <f t="shared" si="22"/>
        <v>4.8</v>
      </c>
      <c r="B45" s="23">
        <f t="shared" si="15"/>
        <v>0.16817632850241537</v>
      </c>
      <c r="C45" s="23">
        <f t="shared" si="8"/>
        <v>-0.8318236714975846</v>
      </c>
      <c r="D45" s="23">
        <f t="shared" si="9"/>
        <v>5.946140035906645</v>
      </c>
      <c r="E45" s="24">
        <f t="shared" si="16"/>
        <v>25.914782608695656</v>
      </c>
      <c r="F45" s="24">
        <f t="shared" si="10"/>
        <v>24.914782608695656</v>
      </c>
      <c r="G45" s="24">
        <f t="shared" si="11"/>
        <v>4.358252993068682</v>
      </c>
      <c r="H45" s="24">
        <f t="shared" si="12"/>
        <v>2.0876429275785364</v>
      </c>
      <c r="I45" s="23">
        <f t="shared" si="17"/>
        <v>0.38667837595575877</v>
      </c>
      <c r="J45" s="23">
        <f t="shared" si="18"/>
        <v>3.992753623188406</v>
      </c>
      <c r="K45" s="23">
        <f t="shared" si="19"/>
        <v>1.9125653963341391</v>
      </c>
      <c r="L45" s="5">
        <f t="shared" si="20"/>
        <v>3.1241620157562764</v>
      </c>
      <c r="M45" s="5">
        <f t="shared" si="13"/>
        <v>0.04397376751245524</v>
      </c>
      <c r="N45" s="5">
        <f t="shared" si="14"/>
        <v>2.5861285817400184</v>
      </c>
      <c r="O45" s="30">
        <f t="shared" si="21"/>
        <v>7.429982046678636</v>
      </c>
    </row>
    <row r="46" spans="1:15" ht="12.75">
      <c r="A46" s="4">
        <f t="shared" si="22"/>
        <v>4.8999999999999995</v>
      </c>
      <c r="B46" s="23">
        <f t="shared" si="15"/>
        <v>0.16665157633594685</v>
      </c>
      <c r="C46" s="23">
        <f t="shared" si="8"/>
        <v>-0.8333484236640532</v>
      </c>
      <c r="D46" s="23">
        <f t="shared" si="9"/>
        <v>6.000543301097473</v>
      </c>
      <c r="E46" s="24">
        <f t="shared" si="16"/>
        <v>27.011304347826083</v>
      </c>
      <c r="F46" s="24">
        <f t="shared" si="10"/>
        <v>26.011304347826083</v>
      </c>
      <c r="G46" s="24">
        <f t="shared" si="11"/>
        <v>4.501476448455231</v>
      </c>
      <c r="H46" s="24">
        <f t="shared" si="12"/>
        <v>2.121668317257726</v>
      </c>
      <c r="I46" s="23">
        <f t="shared" si="17"/>
        <v>0.3848823670523547</v>
      </c>
      <c r="J46" s="23">
        <f t="shared" si="18"/>
        <v>4.08340727595386</v>
      </c>
      <c r="K46" s="23">
        <f t="shared" si="19"/>
        <v>1.9246209422741902</v>
      </c>
      <c r="L46" s="5">
        <f t="shared" si="20"/>
        <v>3.22283479342202</v>
      </c>
      <c r="M46" s="5">
        <f t="shared" si="13"/>
        <v>0.039841954313225715</v>
      </c>
      <c r="N46" s="5">
        <f t="shared" si="14"/>
        <v>2.5981964506676727</v>
      </c>
      <c r="O46" s="30">
        <f t="shared" si="21"/>
        <v>7.500706291426713</v>
      </c>
    </row>
    <row r="47" spans="1:15" ht="12.75">
      <c r="A47" s="4">
        <f t="shared" si="22"/>
        <v>4.999999999999999</v>
      </c>
      <c r="B47" s="23">
        <f t="shared" si="15"/>
        <v>0.16521739130434776</v>
      </c>
      <c r="C47" s="23">
        <f t="shared" si="8"/>
        <v>-0.8347826086956522</v>
      </c>
      <c r="D47" s="23">
        <f t="shared" si="9"/>
        <v>6.052631578947371</v>
      </c>
      <c r="E47" s="24">
        <f t="shared" si="16"/>
        <v>28.130434782608692</v>
      </c>
      <c r="F47" s="24">
        <f t="shared" si="10"/>
        <v>27.130434782608692</v>
      </c>
      <c r="G47" s="24">
        <f t="shared" si="11"/>
        <v>4.647637051039695</v>
      </c>
      <c r="H47" s="24">
        <f t="shared" si="12"/>
        <v>2.155837899991485</v>
      </c>
      <c r="I47" s="23">
        <f t="shared" si="17"/>
        <v>0.38318602550080494</v>
      </c>
      <c r="J47" s="23">
        <f t="shared" si="18"/>
        <v>4.17391304347826</v>
      </c>
      <c r="K47" s="23">
        <f t="shared" si="19"/>
        <v>1.9360978130566988</v>
      </c>
      <c r="L47" s="5">
        <f t="shared" si="20"/>
        <v>3.320703282052992</v>
      </c>
      <c r="M47" s="5">
        <f t="shared" si="13"/>
        <v>0.03612741505491074</v>
      </c>
      <c r="N47" s="5">
        <f t="shared" si="14"/>
        <v>2.609698510516009</v>
      </c>
      <c r="O47" s="30">
        <f t="shared" si="21"/>
        <v>7.568421052631582</v>
      </c>
    </row>
    <row r="48" spans="1:15" ht="12.75">
      <c r="A48" s="4">
        <f t="shared" si="22"/>
        <v>5.099999999999999</v>
      </c>
      <c r="B48" s="23">
        <f t="shared" si="15"/>
        <v>0.16386674021697334</v>
      </c>
      <c r="C48" s="23">
        <f t="shared" si="8"/>
        <v>-0.8361332597830267</v>
      </c>
      <c r="D48" s="23">
        <f t="shared" si="9"/>
        <v>6.102519636845866</v>
      </c>
      <c r="E48" s="24">
        <f t="shared" si="16"/>
        <v>29.272173913043467</v>
      </c>
      <c r="F48" s="24">
        <f t="shared" si="10"/>
        <v>28.272173913043467</v>
      </c>
      <c r="G48" s="24">
        <f t="shared" si="11"/>
        <v>4.796735718194758</v>
      </c>
      <c r="H48" s="24">
        <f t="shared" si="12"/>
        <v>2.1901451363310964</v>
      </c>
      <c r="I48" s="23">
        <f t="shared" si="17"/>
        <v>0.38158218888934103</v>
      </c>
      <c r="J48" s="23">
        <f t="shared" si="18"/>
        <v>4.264279624893435</v>
      </c>
      <c r="K48" s="23">
        <f t="shared" si="19"/>
        <v>1.9470306118784906</v>
      </c>
      <c r="L48" s="5">
        <f t="shared" si="20"/>
        <v>3.417750351749272</v>
      </c>
      <c r="M48" s="5">
        <f t="shared" si="13"/>
        <v>0.032786109250628914</v>
      </c>
      <c r="N48" s="5">
        <f t="shared" si="14"/>
        <v>2.620667392549605</v>
      </c>
      <c r="O48" s="30">
        <f t="shared" si="21"/>
        <v>7.633275527899626</v>
      </c>
    </row>
    <row r="49" spans="1:15" ht="12.75">
      <c r="A49" s="4">
        <f t="shared" si="22"/>
        <v>5.199999999999998</v>
      </c>
      <c r="B49" s="23">
        <f t="shared" si="15"/>
        <v>0.16259325958322612</v>
      </c>
      <c r="C49" s="23">
        <f t="shared" si="8"/>
        <v>-0.8374067404167739</v>
      </c>
      <c r="D49" s="23">
        <f t="shared" si="9"/>
        <v>6.150316455696203</v>
      </c>
      <c r="E49" s="24">
        <f t="shared" si="16"/>
        <v>30.436521739130423</v>
      </c>
      <c r="F49" s="24">
        <f t="shared" si="10"/>
        <v>29.436521739130423</v>
      </c>
      <c r="G49" s="24">
        <f t="shared" si="11"/>
        <v>4.948773279940938</v>
      </c>
      <c r="H49" s="24">
        <f t="shared" si="12"/>
        <v>2.224583844214674</v>
      </c>
      <c r="I49" s="23">
        <f t="shared" si="17"/>
        <v>0.3800643217074383</v>
      </c>
      <c r="J49" s="23">
        <f t="shared" si="18"/>
        <v>4.3545150501672225</v>
      </c>
      <c r="K49" s="23">
        <f t="shared" si="19"/>
        <v>1.9574515303128346</v>
      </c>
      <c r="L49" s="5">
        <f t="shared" si="20"/>
        <v>3.5139622087394367</v>
      </c>
      <c r="M49" s="5">
        <f t="shared" si="13"/>
        <v>0.02977869098891834</v>
      </c>
      <c r="N49" s="5">
        <f t="shared" si="14"/>
        <v>2.631133581567198</v>
      </c>
      <c r="O49" s="30">
        <f t="shared" si="21"/>
        <v>7.695411392405063</v>
      </c>
    </row>
    <row r="50" spans="1:15" ht="12.75">
      <c r="A50" s="4">
        <f t="shared" si="22"/>
        <v>5.299999999999998</v>
      </c>
      <c r="B50" s="23">
        <f t="shared" si="15"/>
        <v>0.16139118052223433</v>
      </c>
      <c r="C50" s="23">
        <f t="shared" si="8"/>
        <v>-0.8386088194777657</v>
      </c>
      <c r="D50" s="23">
        <f t="shared" si="9"/>
        <v>6.196125443559993</v>
      </c>
      <c r="E50" s="24">
        <f t="shared" si="16"/>
        <v>31.623478260869543</v>
      </c>
      <c r="F50" s="24">
        <f t="shared" si="10"/>
        <v>30.623478260869543</v>
      </c>
      <c r="G50" s="24">
        <f t="shared" si="11"/>
        <v>5.103750488740949</v>
      </c>
      <c r="H50" s="24">
        <f t="shared" si="12"/>
        <v>2.259148177685773</v>
      </c>
      <c r="I50" s="23">
        <f t="shared" si="17"/>
        <v>0.37862645098564074</v>
      </c>
      <c r="J50" s="23">
        <f t="shared" si="18"/>
        <v>4.444626743232156</v>
      </c>
      <c r="K50" s="23">
        <f t="shared" si="19"/>
        <v>1.9673905355713075</v>
      </c>
      <c r="L50" s="5">
        <f t="shared" si="20"/>
        <v>3.609328029798832</v>
      </c>
      <c r="M50" s="5">
        <f t="shared" si="13"/>
        <v>0.02707003101024833</v>
      </c>
      <c r="N50" s="5">
        <f t="shared" si="14"/>
        <v>2.6411255668926437</v>
      </c>
      <c r="O50" s="30">
        <f t="shared" si="21"/>
        <v>7.754963076627988</v>
      </c>
    </row>
    <row r="51" spans="1:15" ht="12.75">
      <c r="A51" s="4">
        <f t="shared" si="22"/>
        <v>5.399999999999998</v>
      </c>
      <c r="B51" s="23">
        <f t="shared" si="15"/>
        <v>0.16025526331484463</v>
      </c>
      <c r="C51" s="23">
        <f t="shared" si="8"/>
        <v>-0.8397447366851554</v>
      </c>
      <c r="D51" s="23">
        <f t="shared" si="9"/>
        <v>6.24004465947153</v>
      </c>
      <c r="E51" s="24">
        <f t="shared" si="16"/>
        <v>32.83304347826085</v>
      </c>
      <c r="F51" s="24">
        <f t="shared" si="10"/>
        <v>31.833043478260848</v>
      </c>
      <c r="G51" s="24">
        <f t="shared" si="11"/>
        <v>5.261668028036434</v>
      </c>
      <c r="H51" s="24">
        <f t="shared" si="12"/>
        <v>2.2938326068038255</v>
      </c>
      <c r="I51" s="23">
        <f t="shared" si="17"/>
        <v>0.37726310949339914</v>
      </c>
      <c r="J51" s="23">
        <f t="shared" si="18"/>
        <v>4.534621578099838</v>
      </c>
      <c r="K51" s="23">
        <f t="shared" si="19"/>
        <v>1.9768755421165092</v>
      </c>
      <c r="L51" s="5">
        <f t="shared" si="20"/>
        <v>3.7038396342622675</v>
      </c>
      <c r="M51" s="5">
        <f t="shared" si="13"/>
        <v>0.024628779184884802</v>
      </c>
      <c r="N51" s="5">
        <f t="shared" si="14"/>
        <v>2.6506699829273845</v>
      </c>
      <c r="O51" s="30">
        <f t="shared" si="21"/>
        <v>7.812058057312992</v>
      </c>
    </row>
    <row r="52" spans="1:15" ht="12.75">
      <c r="A52" s="4">
        <f t="shared" si="22"/>
        <v>5.499999999999997</v>
      </c>
      <c r="B52" s="23">
        <f t="shared" si="15"/>
        <v>0.1591807402084081</v>
      </c>
      <c r="C52" s="23">
        <f t="shared" si="8"/>
        <v>-0.8408192597915919</v>
      </c>
      <c r="D52" s="23">
        <f t="shared" si="9"/>
        <v>6.282167042889394</v>
      </c>
      <c r="E52" s="24">
        <f t="shared" si="16"/>
        <v>34.065217391304316</v>
      </c>
      <c r="F52" s="24">
        <f t="shared" si="10"/>
        <v>33.065217391304316</v>
      </c>
      <c r="G52" s="24">
        <f t="shared" si="11"/>
        <v>5.422526519708158</v>
      </c>
      <c r="H52" s="24">
        <f t="shared" si="12"/>
        <v>2.3286318987139545</v>
      </c>
      <c r="I52" s="23">
        <f t="shared" si="17"/>
        <v>0.375969285497531</v>
      </c>
      <c r="J52" s="23">
        <f t="shared" si="18"/>
        <v>4.624505928853753</v>
      </c>
      <c r="K52" s="23">
        <f t="shared" si="19"/>
        <v>1.985932568993731</v>
      </c>
      <c r="L52" s="5">
        <f t="shared" si="20"/>
        <v>3.7974911898064745</v>
      </c>
      <c r="M52" s="5">
        <f t="shared" si="13"/>
        <v>0.02242696633780495</v>
      </c>
      <c r="N52" s="5">
        <f t="shared" si="14"/>
        <v>2.659791739840321</v>
      </c>
      <c r="O52" s="30">
        <f t="shared" si="21"/>
        <v>7.86681715575621</v>
      </c>
    </row>
    <row r="53" spans="1:15" ht="12.75">
      <c r="A53" s="4">
        <f t="shared" si="22"/>
        <v>5.599999999999997</v>
      </c>
      <c r="B53" s="23">
        <f t="shared" si="15"/>
        <v>0.15816326530612246</v>
      </c>
      <c r="C53" s="23">
        <f t="shared" si="8"/>
        <v>-0.8418367346938775</v>
      </c>
      <c r="D53" s="23">
        <f t="shared" si="9"/>
        <v>6.32258064516129</v>
      </c>
      <c r="E53" s="24">
        <f t="shared" si="16"/>
        <v>35.31999999999997</v>
      </c>
      <c r="F53" s="24">
        <f t="shared" si="10"/>
        <v>34.31999999999997</v>
      </c>
      <c r="G53" s="24">
        <f t="shared" si="11"/>
        <v>5.586326530612241</v>
      </c>
      <c r="H53" s="24">
        <f t="shared" si="12"/>
        <v>2.3635410998356345</v>
      </c>
      <c r="I53" s="23">
        <f t="shared" si="17"/>
        <v>0.3747403782298856</v>
      </c>
      <c r="J53" s="23">
        <f t="shared" si="18"/>
        <v>4.714285714285712</v>
      </c>
      <c r="K53" s="23">
        <f t="shared" si="19"/>
        <v>1.9945858841268098</v>
      </c>
      <c r="L53" s="5">
        <f t="shared" si="20"/>
        <v>3.890278948555921</v>
      </c>
      <c r="M53" s="5">
        <f t="shared" si="13"/>
        <v>0.02043964363356078</v>
      </c>
      <c r="N53" s="5">
        <f t="shared" si="14"/>
        <v>2.668514144975717</v>
      </c>
      <c r="O53" s="30">
        <f t="shared" si="21"/>
        <v>7.919354838709675</v>
      </c>
    </row>
    <row r="54" spans="1:15" ht="12.75">
      <c r="A54" s="4">
        <f t="shared" si="22"/>
        <v>5.699999999999997</v>
      </c>
      <c r="B54" s="23">
        <f t="shared" si="15"/>
        <v>0.15719887055548865</v>
      </c>
      <c r="C54" s="23">
        <f t="shared" si="8"/>
        <v>-0.8428011294445114</v>
      </c>
      <c r="D54" s="23">
        <f t="shared" si="9"/>
        <v>6.361368860134502</v>
      </c>
      <c r="E54" s="24">
        <f t="shared" si="16"/>
        <v>36.59739130434778</v>
      </c>
      <c r="F54" s="24">
        <f t="shared" si="10"/>
        <v>35.59739130434778</v>
      </c>
      <c r="G54" s="24">
        <f t="shared" si="11"/>
        <v>5.753068578320733</v>
      </c>
      <c r="H54" s="24">
        <f t="shared" si="12"/>
        <v>2.398555519124111</v>
      </c>
      <c r="I54" s="23">
        <f t="shared" si="17"/>
        <v>0.3735721583353187</v>
      </c>
      <c r="J54" s="23">
        <f t="shared" si="18"/>
        <v>4.8039664378337115</v>
      </c>
      <c r="K54" s="23">
        <f t="shared" si="19"/>
        <v>2.002858136712213</v>
      </c>
      <c r="L54" s="5">
        <f t="shared" si="20"/>
        <v>3.9822010104097063</v>
      </c>
      <c r="M54" s="5">
        <f t="shared" si="13"/>
        <v>0.018644557278643243</v>
      </c>
      <c r="N54" s="5">
        <f t="shared" si="14"/>
        <v>2.6768590155543635</v>
      </c>
      <c r="O54" s="30">
        <f t="shared" si="21"/>
        <v>7.969779518174852</v>
      </c>
    </row>
    <row r="55" spans="1:15" ht="12.75">
      <c r="A55" s="4">
        <f t="shared" si="22"/>
        <v>5.799999999999996</v>
      </c>
      <c r="B55" s="23">
        <f t="shared" si="15"/>
        <v>0.1562839270020162</v>
      </c>
      <c r="C55" s="23">
        <f t="shared" si="8"/>
        <v>-0.8437160729979838</v>
      </c>
      <c r="D55" s="23">
        <f t="shared" si="9"/>
        <v>6.398610651670527</v>
      </c>
      <c r="E55" s="24">
        <f t="shared" si="16"/>
        <v>37.89739130434778</v>
      </c>
      <c r="F55" s="24">
        <f t="shared" si="10"/>
        <v>36.89739130434778</v>
      </c>
      <c r="G55" s="24">
        <f t="shared" si="11"/>
        <v>5.922753136175532</v>
      </c>
      <c r="H55" s="24">
        <f t="shared" si="12"/>
        <v>2.4336707123552137</v>
      </c>
      <c r="I55" s="23">
        <f t="shared" si="17"/>
        <v>0.3724607326742528</v>
      </c>
      <c r="J55" s="23">
        <f t="shared" si="18"/>
        <v>4.893553223388303</v>
      </c>
      <c r="K55" s="23">
        <f t="shared" si="19"/>
        <v>2.0107704787442295</v>
      </c>
      <c r="L55" s="5">
        <f t="shared" si="20"/>
        <v>4.073257110800459</v>
      </c>
      <c r="M55" s="5">
        <f t="shared" si="13"/>
        <v>0.017021856047714928</v>
      </c>
      <c r="N55" s="5">
        <f t="shared" si="14"/>
        <v>2.6848467832301166</v>
      </c>
      <c r="O55" s="30">
        <f t="shared" si="21"/>
        <v>8.018193847171684</v>
      </c>
    </row>
    <row r="56" spans="1:15" ht="12.75">
      <c r="A56" s="4">
        <f t="shared" si="22"/>
        <v>5.899999999999996</v>
      </c>
      <c r="B56" s="23">
        <f t="shared" si="15"/>
        <v>0.15541511060040214</v>
      </c>
      <c r="C56" s="23">
        <f t="shared" si="8"/>
        <v>-0.8445848893995979</v>
      </c>
      <c r="D56" s="23">
        <f t="shared" si="9"/>
        <v>6.434380776340113</v>
      </c>
      <c r="E56" s="24">
        <f t="shared" si="16"/>
        <v>39.21999999999995</v>
      </c>
      <c r="F56" s="24">
        <f t="shared" si="10"/>
        <v>38.21999999999995</v>
      </c>
      <c r="G56" s="24">
        <f t="shared" si="11"/>
        <v>6.0953806377477635</v>
      </c>
      <c r="H56" s="24">
        <f t="shared" si="12"/>
        <v>2.46888246738231</v>
      </c>
      <c r="I56" s="23">
        <f t="shared" si="17"/>
        <v>0.3714025129412454</v>
      </c>
      <c r="J56" s="23">
        <f t="shared" si="18"/>
        <v>4.983050847457624</v>
      </c>
      <c r="K56" s="23">
        <f t="shared" si="19"/>
        <v>2.0183426766123134</v>
      </c>
      <c r="L56" s="5">
        <f t="shared" si="20"/>
        <v>4.163448430379179</v>
      </c>
      <c r="M56" s="5">
        <f t="shared" si="13"/>
        <v>0.015553829036507618</v>
      </c>
      <c r="N56" s="5">
        <f t="shared" si="14"/>
        <v>2.6924965910454053</v>
      </c>
      <c r="O56" s="30">
        <f t="shared" si="21"/>
        <v>8.064695009242145</v>
      </c>
    </row>
    <row r="57" spans="1:15" ht="12.75">
      <c r="A57" s="4">
        <f t="shared" si="22"/>
        <v>5.999999999999996</v>
      </c>
      <c r="B57" s="23">
        <f t="shared" si="15"/>
        <v>0.15458937198067624</v>
      </c>
      <c r="C57" s="23">
        <f t="shared" si="8"/>
        <v>-0.8454106280193238</v>
      </c>
      <c r="D57" s="23">
        <f t="shared" si="9"/>
        <v>6.4687500000000036</v>
      </c>
      <c r="E57" s="24">
        <f t="shared" si="16"/>
        <v>40.56521739130429</v>
      </c>
      <c r="F57" s="24">
        <f t="shared" si="10"/>
        <v>39.56521739130429</v>
      </c>
      <c r="G57" s="24">
        <f t="shared" si="11"/>
        <v>6.270951480781336</v>
      </c>
      <c r="H57" s="24">
        <f t="shared" si="12"/>
        <v>2.504186790313641</v>
      </c>
      <c r="I57" s="23">
        <f t="shared" si="17"/>
        <v>0.3703941876348155</v>
      </c>
      <c r="J57" s="23">
        <f t="shared" si="18"/>
        <v>5.072463768115938</v>
      </c>
      <c r="K57" s="23">
        <f t="shared" si="19"/>
        <v>2.0255932136278973</v>
      </c>
      <c r="L57" s="5">
        <f t="shared" si="20"/>
        <v>4.252777424376188</v>
      </c>
      <c r="M57" s="5">
        <f t="shared" si="13"/>
        <v>0.014224671044896931</v>
      </c>
      <c r="N57" s="5">
        <f t="shared" si="14"/>
        <v>2.699826383306898</v>
      </c>
      <c r="O57" s="30">
        <f t="shared" si="21"/>
        <v>8.109375000000007</v>
      </c>
    </row>
    <row r="58" spans="1:15" ht="12.75">
      <c r="A58" s="4">
        <f t="shared" si="22"/>
        <v>6.099999999999995</v>
      </c>
      <c r="B58" s="23">
        <f t="shared" si="15"/>
        <v>0.15380390965495483</v>
      </c>
      <c r="C58" s="23">
        <f t="shared" si="8"/>
        <v>-0.8461960903450452</v>
      </c>
      <c r="D58" s="23">
        <f t="shared" si="9"/>
        <v>6.501785307300768</v>
      </c>
      <c r="E58" s="24">
        <f t="shared" si="16"/>
        <v>41.933043478260814</v>
      </c>
      <c r="F58" s="24">
        <f t="shared" si="10"/>
        <v>40.933043478260814</v>
      </c>
      <c r="G58" s="24">
        <f t="shared" si="11"/>
        <v>6.449466030687719</v>
      </c>
      <c r="H58" s="24">
        <f t="shared" si="12"/>
        <v>2.5395798925585544</v>
      </c>
      <c r="I58" s="23">
        <f t="shared" si="17"/>
        <v>0.36943269697651065</v>
      </c>
      <c r="J58" s="23">
        <f t="shared" si="18"/>
        <v>5.161796151104772</v>
      </c>
      <c r="K58" s="23">
        <f t="shared" si="19"/>
        <v>2.0325393842618626</v>
      </c>
      <c r="L58" s="5">
        <f t="shared" si="20"/>
        <v>4.341247669619127</v>
      </c>
      <c r="M58" s="5">
        <f t="shared" si="13"/>
        <v>0.013020273065888715</v>
      </c>
      <c r="N58" s="5">
        <f t="shared" si="14"/>
        <v>2.706852988877653</v>
      </c>
      <c r="O58" s="30">
        <f t="shared" si="21"/>
        <v>8.152320899491</v>
      </c>
    </row>
    <row r="59" spans="1:15" ht="12.75">
      <c r="A59" s="4">
        <f t="shared" si="22"/>
        <v>6.199999999999995</v>
      </c>
      <c r="B59" s="23">
        <f t="shared" si="15"/>
        <v>0.15305614622449437</v>
      </c>
      <c r="C59" s="23">
        <f t="shared" si="8"/>
        <v>-0.8469438537755056</v>
      </c>
      <c r="D59" s="23">
        <f t="shared" si="9"/>
        <v>6.53355010345847</v>
      </c>
      <c r="E59" s="24">
        <f t="shared" si="16"/>
        <v>43.3234782608695</v>
      </c>
      <c r="F59" s="24">
        <f t="shared" si="10"/>
        <v>42.3234782608695</v>
      </c>
      <c r="G59" s="24">
        <f t="shared" si="11"/>
        <v>6.630924623649346</v>
      </c>
      <c r="H59" s="24">
        <f t="shared" si="12"/>
        <v>2.5750581786921525</v>
      </c>
      <c r="I59" s="23">
        <f t="shared" si="17"/>
        <v>0.3685152104306344</v>
      </c>
      <c r="J59" s="23">
        <f t="shared" si="18"/>
        <v>5.251051893408131</v>
      </c>
      <c r="K59" s="23">
        <f t="shared" si="19"/>
        <v>2.039197380804456</v>
      </c>
      <c r="L59" s="5">
        <f t="shared" si="20"/>
        <v>4.428863727396744</v>
      </c>
      <c r="M59" s="5">
        <f t="shared" si="13"/>
        <v>0.011928035475391365</v>
      </c>
      <c r="N59" s="5">
        <f t="shared" si="14"/>
        <v>2.7135921983557587</v>
      </c>
      <c r="O59" s="30">
        <f t="shared" si="21"/>
        <v>8.19361513449601</v>
      </c>
    </row>
    <row r="60" spans="1:15" ht="12.75">
      <c r="A60" s="4">
        <f t="shared" si="22"/>
        <v>6.2999999999999945</v>
      </c>
      <c r="B60" s="23">
        <f t="shared" si="15"/>
        <v>0.1523437072091317</v>
      </c>
      <c r="C60" s="23">
        <f t="shared" si="8"/>
        <v>-0.8476562927908683</v>
      </c>
      <c r="D60" s="23">
        <f t="shared" si="9"/>
        <v>6.564104407852158</v>
      </c>
      <c r="E60" s="24">
        <f t="shared" si="16"/>
        <v>44.73652173913037</v>
      </c>
      <c r="F60" s="24">
        <f t="shared" si="10"/>
        <v>43.73652173913037</v>
      </c>
      <c r="G60" s="24">
        <f t="shared" si="11"/>
        <v>6.815327569381032</v>
      </c>
      <c r="H60" s="24">
        <f t="shared" si="12"/>
        <v>2.61061823508935</v>
      </c>
      <c r="I60" s="23">
        <f t="shared" si="17"/>
        <v>0.3676391065217088</v>
      </c>
      <c r="J60" s="23">
        <f t="shared" si="18"/>
        <v>5.340234644582466</v>
      </c>
      <c r="K60" s="23">
        <f t="shared" si="19"/>
        <v>2.045582373096269</v>
      </c>
      <c r="L60" s="5">
        <f t="shared" si="20"/>
        <v>4.515631020544249</v>
      </c>
      <c r="M60" s="5">
        <f t="shared" si="13"/>
        <v>0.01093670166551044</v>
      </c>
      <c r="N60" s="5">
        <f t="shared" si="14"/>
        <v>2.7200588355824182</v>
      </c>
      <c r="O60" s="30">
        <f t="shared" si="21"/>
        <v>8.233335730207806</v>
      </c>
    </row>
    <row r="61" spans="1:15" ht="12.75">
      <c r="A61" s="4">
        <f t="shared" si="22"/>
        <v>6.399999999999994</v>
      </c>
      <c r="B61" s="23">
        <f t="shared" si="15"/>
        <v>0.15166440217391297</v>
      </c>
      <c r="C61" s="23">
        <f t="shared" si="8"/>
        <v>-0.848335597826087</v>
      </c>
      <c r="D61" s="23">
        <f t="shared" si="9"/>
        <v>6.593505039193732</v>
      </c>
      <c r="E61" s="24">
        <f t="shared" si="16"/>
        <v>46.172173913043395</v>
      </c>
      <c r="F61" s="24">
        <f t="shared" si="10"/>
        <v>45.172173913043395</v>
      </c>
      <c r="G61" s="24">
        <f t="shared" si="11"/>
        <v>7.0026751535916665</v>
      </c>
      <c r="H61" s="24">
        <f t="shared" si="12"/>
        <v>2.646256819281089</v>
      </c>
      <c r="I61" s="23">
        <f t="shared" si="17"/>
        <v>0.36680195468584204</v>
      </c>
      <c r="J61" s="23">
        <f t="shared" si="18"/>
        <v>5.429347826086952</v>
      </c>
      <c r="K61" s="23">
        <f t="shared" si="19"/>
        <v>2.0517085819213676</v>
      </c>
      <c r="L61" s="5">
        <f t="shared" si="20"/>
        <v>4.6015557232936395</v>
      </c>
      <c r="M61" s="5">
        <f t="shared" si="13"/>
        <v>0.010036210027419487</v>
      </c>
      <c r="N61" s="5">
        <f t="shared" si="14"/>
        <v>2.726266823895415</v>
      </c>
      <c r="O61" s="30">
        <f t="shared" si="21"/>
        <v>8.271556550951853</v>
      </c>
    </row>
    <row r="62" spans="1:15" ht="12.75">
      <c r="A62" s="4">
        <f t="shared" si="22"/>
        <v>6.499999999999994</v>
      </c>
      <c r="B62" s="23">
        <f t="shared" si="15"/>
        <v>0.15101620787239511</v>
      </c>
      <c r="C62" s="23">
        <f t="shared" si="8"/>
        <v>-0.8489837921276049</v>
      </c>
      <c r="D62" s="23">
        <f t="shared" si="9"/>
        <v>6.621805792163546</v>
      </c>
      <c r="E62" s="24">
        <f t="shared" si="16"/>
        <v>47.63043478260861</v>
      </c>
      <c r="F62" s="24">
        <f t="shared" si="10"/>
        <v>46.63043478260861</v>
      </c>
      <c r="G62" s="24">
        <f t="shared" si="11"/>
        <v>7.192967640182981</v>
      </c>
      <c r="H62" s="24">
        <f t="shared" si="12"/>
        <v>2.6819708499875574</v>
      </c>
      <c r="I62" s="23">
        <f t="shared" si="17"/>
        <v>0.3660014989257328</v>
      </c>
      <c r="J62" s="23">
        <f t="shared" si="18"/>
        <v>5.518394648829426</v>
      </c>
      <c r="K62" s="23">
        <f t="shared" si="19"/>
        <v>2.0575893466012234</v>
      </c>
      <c r="L62" s="5">
        <f t="shared" si="20"/>
        <v>4.686644662583348</v>
      </c>
      <c r="M62" s="5">
        <f t="shared" si="13"/>
        <v>0.00921756235911137</v>
      </c>
      <c r="N62" s="5">
        <f t="shared" si="14"/>
        <v>2.7322292475171395</v>
      </c>
      <c r="O62" s="30">
        <f t="shared" si="21"/>
        <v>8.308347529812607</v>
      </c>
    </row>
    <row r="63" spans="1:15" ht="12.75">
      <c r="A63" s="4">
        <f t="shared" si="22"/>
        <v>6.599999999999993</v>
      </c>
      <c r="B63" s="23">
        <f t="shared" si="15"/>
        <v>0.1503972531640515</v>
      </c>
      <c r="C63" s="23">
        <f t="shared" si="8"/>
        <v>-0.8496027468359485</v>
      </c>
      <c r="D63" s="23">
        <f t="shared" si="9"/>
        <v>6.649057605521639</v>
      </c>
      <c r="E63" s="24">
        <f t="shared" si="16"/>
        <v>49.111304347825985</v>
      </c>
      <c r="F63" s="24">
        <f t="shared" si="10"/>
        <v>48.111304347825985</v>
      </c>
      <c r="G63" s="24">
        <f t="shared" si="11"/>
        <v>7.386205273216768</v>
      </c>
      <c r="H63" s="24">
        <f t="shared" si="12"/>
        <v>2.717757397785308</v>
      </c>
      <c r="I63" s="23">
        <f t="shared" si="17"/>
        <v>0.3652356430679294</v>
      </c>
      <c r="J63" s="23">
        <f t="shared" si="18"/>
        <v>5.607378129117254</v>
      </c>
      <c r="K63" s="23">
        <f t="shared" si="19"/>
        <v>2.0632371872804725</v>
      </c>
      <c r="L63" s="5">
        <f t="shared" si="20"/>
        <v>4.770905229656289</v>
      </c>
      <c r="M63" s="5">
        <f t="shared" si="13"/>
        <v>0.008472706941872136</v>
      </c>
      <c r="N63" s="5">
        <f t="shared" si="14"/>
        <v>2.737958408440472</v>
      </c>
      <c r="O63" s="30">
        <f t="shared" si="21"/>
        <v>8.343774887178128</v>
      </c>
    </row>
    <row r="64" spans="1:15" ht="12.75">
      <c r="A64" s="4">
        <f t="shared" si="22"/>
        <v>6.699999999999993</v>
      </c>
      <c r="B64" s="23">
        <f t="shared" si="15"/>
        <v>0.14980580549555922</v>
      </c>
      <c r="C64" s="23">
        <f t="shared" si="8"/>
        <v>-0.8501941945044408</v>
      </c>
      <c r="D64" s="23">
        <f t="shared" si="9"/>
        <v>6.675308721794788</v>
      </c>
      <c r="E64" s="24">
        <f t="shared" si="16"/>
        <v>50.614782608695556</v>
      </c>
      <c r="F64" s="24">
        <f t="shared" si="10"/>
        <v>49.614782608695556</v>
      </c>
      <c r="G64" s="24">
        <f t="shared" si="11"/>
        <v>7.58238827867826</v>
      </c>
      <c r="H64" s="24">
        <f t="shared" si="12"/>
        <v>2.753613676367522</v>
      </c>
      <c r="I64" s="23">
        <f t="shared" si="17"/>
        <v>0.36450243744587035</v>
      </c>
      <c r="J64" s="23">
        <f t="shared" si="18"/>
        <v>5.6963011031797475</v>
      </c>
      <c r="K64" s="23">
        <f t="shared" si="19"/>
        <v>2.068663862352007</v>
      </c>
      <c r="L64" s="5">
        <f t="shared" si="20"/>
        <v>4.854345300896829</v>
      </c>
      <c r="M64" s="5">
        <f t="shared" si="13"/>
        <v>0.007794434692611101</v>
      </c>
      <c r="N64" s="5">
        <f t="shared" si="14"/>
        <v>2.743465879150678</v>
      </c>
      <c r="O64" s="30">
        <f t="shared" si="21"/>
        <v>8.37790133833322</v>
      </c>
    </row>
    <row r="65" spans="1:15" ht="12.75">
      <c r="A65" s="4">
        <f t="shared" si="22"/>
        <v>6.799999999999993</v>
      </c>
      <c r="B65" s="23">
        <f t="shared" si="15"/>
        <v>0.1492402587633519</v>
      </c>
      <c r="C65" s="23">
        <f t="shared" si="8"/>
        <v>-0.8507597412366481</v>
      </c>
      <c r="D65" s="23">
        <f t="shared" si="9"/>
        <v>6.700604838709677</v>
      </c>
      <c r="E65" s="24">
        <f t="shared" si="16"/>
        <v>52.14086956521729</v>
      </c>
      <c r="F65" s="24">
        <f t="shared" si="10"/>
        <v>51.14086956521729</v>
      </c>
      <c r="G65" s="24">
        <f t="shared" si="11"/>
        <v>7.781516866059207</v>
      </c>
      <c r="H65" s="24">
        <f t="shared" si="12"/>
        <v>2.7895370343587853</v>
      </c>
      <c r="I65" s="23">
        <f t="shared" si="17"/>
        <v>0.3638000668537695</v>
      </c>
      <c r="J65" s="23">
        <f t="shared" si="18"/>
        <v>5.785166240409201</v>
      </c>
      <c r="K65" s="23">
        <f t="shared" si="19"/>
        <v>2.0738804214295024</v>
      </c>
      <c r="L65" s="5">
        <f t="shared" si="20"/>
        <v>4.936973166965367</v>
      </c>
      <c r="M65" s="5">
        <f t="shared" si="13"/>
        <v>0.007176286954316955</v>
      </c>
      <c r="N65" s="5">
        <f t="shared" si="14"/>
        <v>2.7487625514976965</v>
      </c>
      <c r="O65" s="30">
        <f t="shared" si="21"/>
        <v>8.41078629032258</v>
      </c>
    </row>
    <row r="66" spans="1:15" ht="12.75">
      <c r="A66" s="4">
        <f t="shared" si="22"/>
        <v>6.899999999999992</v>
      </c>
      <c r="B66" s="23">
        <f t="shared" si="15"/>
        <v>0.14869912239847305</v>
      </c>
      <c r="C66" s="23">
        <f t="shared" si="8"/>
        <v>-0.851300877601527</v>
      </c>
      <c r="D66" s="23">
        <f t="shared" si="9"/>
        <v>6.7249892525947335</v>
      </c>
      <c r="E66" s="24">
        <f t="shared" si="16"/>
        <v>53.68956521739119</v>
      </c>
      <c r="F66" s="24">
        <f t="shared" si="10"/>
        <v>52.68956521739119</v>
      </c>
      <c r="G66" s="24">
        <f t="shared" si="11"/>
        <v>7.983591229781654</v>
      </c>
      <c r="H66" s="24">
        <f t="shared" si="12"/>
        <v>2.8255249476480744</v>
      </c>
      <c r="I66" s="23">
        <f t="shared" si="17"/>
        <v>0.36312683963505993</v>
      </c>
      <c r="J66" s="23">
        <f t="shared" si="18"/>
        <v>5.873976055450529</v>
      </c>
      <c r="K66" s="23">
        <f t="shared" si="19"/>
        <v>2.078897254239408</v>
      </c>
      <c r="L66" s="5">
        <f t="shared" si="20"/>
        <v>5.0187974693866275</v>
      </c>
      <c r="M66" s="5">
        <f t="shared" si="13"/>
        <v>0.006612473632120916</v>
      </c>
      <c r="N66" s="5">
        <f t="shared" si="14"/>
        <v>2.753858682010379</v>
      </c>
      <c r="O66" s="30">
        <f t="shared" si="21"/>
        <v>8.442486028373153</v>
      </c>
    </row>
    <row r="67" spans="1:15" ht="12.75">
      <c r="A67" s="4">
        <f t="shared" si="22"/>
        <v>6.999999999999992</v>
      </c>
      <c r="B67" s="23">
        <f t="shared" si="15"/>
        <v>0.1481810115350487</v>
      </c>
      <c r="C67" s="23">
        <f t="shared" si="8"/>
        <v>-0.8518189884649513</v>
      </c>
      <c r="D67" s="23">
        <f t="shared" si="9"/>
        <v>6.7485029940119805</v>
      </c>
      <c r="E67" s="24">
        <f t="shared" si="16"/>
        <v>55.26086956521727</v>
      </c>
      <c r="F67" s="24">
        <f t="shared" si="10"/>
        <v>54.26086956521727</v>
      </c>
      <c r="G67" s="24">
        <f t="shared" si="11"/>
        <v>8.188611550480282</v>
      </c>
      <c r="H67" s="24">
        <f t="shared" si="12"/>
        <v>2.86157501220574</v>
      </c>
      <c r="I67" s="23">
        <f t="shared" si="17"/>
        <v>0.36248117778530675</v>
      </c>
      <c r="J67" s="23">
        <f t="shared" si="18"/>
        <v>5.962732919254652</v>
      </c>
      <c r="K67" s="23">
        <f t="shared" si="19"/>
        <v>2.0837241357718237</v>
      </c>
      <c r="L67" s="5">
        <f t="shared" si="20"/>
        <v>5.099827143834578</v>
      </c>
      <c r="M67" s="5">
        <f t="shared" si="13"/>
        <v>0.006097800516836866</v>
      </c>
      <c r="N67" s="5">
        <f t="shared" si="14"/>
        <v>2.7587639339229035</v>
      </c>
      <c r="O67" s="30">
        <f t="shared" si="21"/>
        <v>8.473053892215573</v>
      </c>
    </row>
    <row r="68" spans="1:15" ht="12.75">
      <c r="A68" s="4">
        <f t="shared" si="22"/>
        <v>7.099999999999992</v>
      </c>
      <c r="B68" s="23">
        <f t="shared" si="15"/>
        <v>0.14768463814115562</v>
      </c>
      <c r="C68" s="23">
        <f t="shared" si="8"/>
        <v>-0.8523153618588444</v>
      </c>
      <c r="D68" s="23">
        <f t="shared" si="9"/>
        <v>6.771184955907256</v>
      </c>
      <c r="E68" s="24">
        <f t="shared" si="16"/>
        <v>56.85478260869552</v>
      </c>
      <c r="F68" s="24">
        <f t="shared" si="10"/>
        <v>55.85478260869552</v>
      </c>
      <c r="G68" s="24">
        <f t="shared" si="11"/>
        <v>8.396577996159266</v>
      </c>
      <c r="H68" s="24">
        <f t="shared" si="12"/>
        <v>2.897684937352449</v>
      </c>
      <c r="I68" s="23">
        <f t="shared" si="17"/>
        <v>0.36186160796358036</v>
      </c>
      <c r="J68" s="23">
        <f t="shared" si="18"/>
        <v>6.051439069197789</v>
      </c>
      <c r="K68" s="23">
        <f t="shared" si="19"/>
        <v>2.088370267999825</v>
      </c>
      <c r="L68" s="5">
        <f t="shared" si="20"/>
        <v>5.18007136943488</v>
      </c>
      <c r="M68" s="5">
        <f t="shared" si="13"/>
        <v>0.0056276047610998225</v>
      </c>
      <c r="N68" s="5">
        <f t="shared" si="14"/>
        <v>2.763487416163379</v>
      </c>
      <c r="O68" s="30">
        <f t="shared" si="21"/>
        <v>8.50254044267944</v>
      </c>
    </row>
    <row r="69" spans="1:15" ht="12.75">
      <c r="A69" s="4">
        <f t="shared" si="22"/>
        <v>7.199999999999991</v>
      </c>
      <c r="B69" s="23">
        <f t="shared" si="15"/>
        <v>0.14720880300590444</v>
      </c>
      <c r="C69" s="23">
        <f t="shared" si="8"/>
        <v>-0.8527911969940956</v>
      </c>
      <c r="D69" s="23">
        <f t="shared" si="9"/>
        <v>6.793072014585233</v>
      </c>
      <c r="E69" s="24">
        <f t="shared" si="16"/>
        <v>58.471304347825956</v>
      </c>
      <c r="F69" s="24">
        <f t="shared" si="10"/>
        <v>57.471304347825956</v>
      </c>
      <c r="G69" s="24">
        <f t="shared" si="11"/>
        <v>8.607490723237396</v>
      </c>
      <c r="H69" s="24">
        <f t="shared" si="12"/>
        <v>2.9338525394500308</v>
      </c>
      <c r="I69" s="23">
        <f t="shared" si="17"/>
        <v>0.3612667533185552</v>
      </c>
      <c r="J69" s="23">
        <f t="shared" si="18"/>
        <v>6.1400966183574806</v>
      </c>
      <c r="K69" s="23">
        <f t="shared" si="19"/>
        <v>2.0928443184497882</v>
      </c>
      <c r="L69" s="5">
        <f t="shared" si="20"/>
        <v>5.2595395234755395</v>
      </c>
      <c r="M69" s="5">
        <f t="shared" si="13"/>
        <v>0.005197697585452812</v>
      </c>
      <c r="N69" s="5">
        <f t="shared" si="14"/>
        <v>2.7680377195358115</v>
      </c>
      <c r="O69" s="30">
        <f t="shared" si="21"/>
        <v>8.5309936189608</v>
      </c>
    </row>
    <row r="70" spans="1:15" ht="12.75">
      <c r="A70" s="4">
        <f t="shared" si="22"/>
        <v>7.299999999999991</v>
      </c>
      <c r="B70" s="23">
        <f t="shared" si="15"/>
        <v>0.14675238848956074</v>
      </c>
      <c r="C70" s="23">
        <f t="shared" si="8"/>
        <v>-0.8532476115104393</v>
      </c>
      <c r="D70" s="23">
        <f t="shared" si="9"/>
        <v>6.8141991438261</v>
      </c>
      <c r="E70" s="24">
        <f t="shared" si="16"/>
        <v>60.11043478260856</v>
      </c>
      <c r="F70" s="24">
        <f t="shared" si="10"/>
        <v>59.11043478260856</v>
      </c>
      <c r="G70" s="24">
        <f t="shared" si="11"/>
        <v>8.821349877493775</v>
      </c>
      <c r="H70" s="24">
        <f t="shared" si="12"/>
        <v>2.9700757359861676</v>
      </c>
      <c r="I70" s="23">
        <f t="shared" si="17"/>
        <v>0.3606953260463194</v>
      </c>
      <c r="J70" s="23">
        <f t="shared" si="18"/>
        <v>6.228707564026198</v>
      </c>
      <c r="K70" s="23">
        <f t="shared" si="19"/>
        <v>2.0971544558805846</v>
      </c>
      <c r="L70" s="5">
        <f t="shared" si="20"/>
        <v>5.33824114097886</v>
      </c>
      <c r="M70" s="5">
        <f t="shared" si="13"/>
        <v>0.004804313393327541</v>
      </c>
      <c r="N70" s="5">
        <f t="shared" si="14"/>
        <v>2.772422950308991</v>
      </c>
      <c r="O70" s="30">
        <f t="shared" si="21"/>
        <v>8.558458886973927</v>
      </c>
    </row>
    <row r="71" spans="1:15" ht="12.75">
      <c r="A71" s="4">
        <f t="shared" si="22"/>
        <v>7.399999999999991</v>
      </c>
      <c r="B71" s="23">
        <f aca="true" t="shared" si="23" ref="B71:B102">1-2*(1-1/A71^2)/(GammaS+1)</f>
        <v>0.14631435195477493</v>
      </c>
      <c r="C71" s="23">
        <f t="shared" si="8"/>
        <v>-0.8536856480452251</v>
      </c>
      <c r="D71" s="23">
        <f t="shared" si="9"/>
        <v>6.834599522465815</v>
      </c>
      <c r="E71" s="24">
        <f aca="true" t="shared" si="24" ref="E71:E97">1+2*GammaS*(A71^2-1)/(GammaS+1)</f>
        <v>61.772173913043325</v>
      </c>
      <c r="F71" s="24">
        <f t="shared" si="10"/>
        <v>60.772173913043325</v>
      </c>
      <c r="G71" s="24">
        <f t="shared" si="11"/>
        <v>9.038155594924588</v>
      </c>
      <c r="H71" s="24">
        <f t="shared" si="12"/>
        <v>3.006352540026633</v>
      </c>
      <c r="I71" s="23">
        <f aca="true" t="shared" si="25" ref="I71:I97">SQRT((2+(GammaS-1)*A71*A71)/(1-GammaS+2*GammaS*A71*A71))</f>
        <v>0.3601461206062486</v>
      </c>
      <c r="J71" s="23">
        <f aca="true" t="shared" si="26" ref="J71:J97">2*(A71-1/A71)/(GammaS+1)</f>
        <v>6.317273795534658</v>
      </c>
      <c r="K71" s="23">
        <f aca="true" t="shared" si="27" ref="K71:K97">2*(A71-1/A71)/(GammaS+1)/SQRT(G71)</f>
        <v>2.1013083833071335</v>
      </c>
      <c r="L71" s="5">
        <f aca="true" t="shared" si="28" ref="L71:L97">LN(G71^(GammaS/(GammaS-1))/E71)</f>
        <v>5.416185878643686</v>
      </c>
      <c r="M71" s="5">
        <f t="shared" si="13"/>
        <v>0.0044440645653944025</v>
      </c>
      <c r="N71" s="5">
        <f t="shared" si="14"/>
        <v>2.7766507614094516</v>
      </c>
      <c r="O71" s="30">
        <f aca="true" t="shared" si="29" ref="O71:O102">1+2*GammaS*(N71^2-1)/(GammaS+1)</f>
        <v>8.58497937920556</v>
      </c>
    </row>
    <row r="72" spans="1:15" ht="12.75">
      <c r="A72" s="4">
        <f aca="true" t="shared" si="30" ref="A72:A97">A71+0.1</f>
        <v>7.49999999999999</v>
      </c>
      <c r="B72" s="23">
        <f t="shared" si="23"/>
        <v>0.14589371980676324</v>
      </c>
      <c r="C72" s="23">
        <f aca="true" t="shared" si="31" ref="C72:C97">B72-1</f>
        <v>-0.8541062801932368</v>
      </c>
      <c r="D72" s="23">
        <f aca="true" t="shared" si="32" ref="D72:D97">1/B72</f>
        <v>6.854304635761591</v>
      </c>
      <c r="E72" s="24">
        <f t="shared" si="24"/>
        <v>63.45652173913027</v>
      </c>
      <c r="F72" s="24">
        <f aca="true" t="shared" si="33" ref="F72:F97">E72-1</f>
        <v>62.45652173913027</v>
      </c>
      <c r="G72" s="24">
        <f aca="true" t="shared" si="34" ref="G72:G97">E72/D72</f>
        <v>9.257908002520452</v>
      </c>
      <c r="H72" s="24">
        <f aca="true" t="shared" si="35" ref="H72:H97">SQRT(G72)</f>
        <v>3.0426810550106054</v>
      </c>
      <c r="I72" s="23">
        <f t="shared" si="25"/>
        <v>0.35961800752951717</v>
      </c>
      <c r="J72" s="23">
        <f t="shared" si="26"/>
        <v>6.405797101449267</v>
      </c>
      <c r="K72" s="23">
        <f t="shared" si="27"/>
        <v>2.1053133685833987</v>
      </c>
      <c r="L72" s="5">
        <f t="shared" si="28"/>
        <v>5.493383482717027</v>
      </c>
      <c r="M72" s="5">
        <f aca="true" t="shared" si="36" ref="M72:M97">EXP(-L72)</f>
        <v>0.004113901285895619</v>
      </c>
      <c r="N72" s="5">
        <f aca="true" t="shared" si="37" ref="N72:N97">((A72-1/A72)/H72+SQRT(((A72-1/A72)/H72)^2+4))/2</f>
        <v>2.780728381400425</v>
      </c>
      <c r="O72" s="30">
        <f t="shared" si="29"/>
        <v>8.610596026490065</v>
      </c>
    </row>
    <row r="73" spans="1:15" ht="12.75">
      <c r="A73" s="4">
        <f t="shared" si="30"/>
        <v>7.59999999999999</v>
      </c>
      <c r="B73" s="23">
        <f t="shared" si="23"/>
        <v>0.1454895820787666</v>
      </c>
      <c r="C73" s="23">
        <f t="shared" si="31"/>
        <v>-0.8545104179212334</v>
      </c>
      <c r="D73" s="23">
        <f t="shared" si="32"/>
        <v>6.873344370860932</v>
      </c>
      <c r="E73" s="24">
        <f t="shared" si="24"/>
        <v>65.16347826086941</v>
      </c>
      <c r="F73" s="24">
        <f t="shared" si="33"/>
        <v>64.16347826086941</v>
      </c>
      <c r="G73" s="24">
        <f t="shared" si="34"/>
        <v>9.480607218972684</v>
      </c>
      <c r="H73" s="24">
        <f t="shared" si="35"/>
        <v>3.0790594698661935</v>
      </c>
      <c r="I73" s="23">
        <f t="shared" si="25"/>
        <v>0.35910992776202433</v>
      </c>
      <c r="J73" s="23">
        <f t="shared" si="26"/>
        <v>6.494279176201364</v>
      </c>
      <c r="K73" s="23">
        <f t="shared" si="27"/>
        <v>2.1091762727413594</v>
      </c>
      <c r="L73" s="5">
        <f t="shared" si="28"/>
        <v>5.569843760399053</v>
      </c>
      <c r="M73" s="5">
        <f t="shared" si="36"/>
        <v>0.0038110758270451287</v>
      </c>
      <c r="N73" s="5">
        <f t="shared" si="37"/>
        <v>2.7846626414145876</v>
      </c>
      <c r="O73" s="30">
        <f t="shared" si="29"/>
        <v>8.635347682119209</v>
      </c>
    </row>
    <row r="74" spans="1:15" ht="12.75">
      <c r="A74" s="4">
        <f t="shared" si="30"/>
        <v>7.6999999999999895</v>
      </c>
      <c r="B74" s="23">
        <f t="shared" si="23"/>
        <v>0.1451010875065082</v>
      </c>
      <c r="C74" s="23">
        <f t="shared" si="31"/>
        <v>-0.8548989124934918</v>
      </c>
      <c r="D74" s="23">
        <f t="shared" si="32"/>
        <v>6.891747106686207</v>
      </c>
      <c r="E74" s="24">
        <f t="shared" si="24"/>
        <v>66.8930434782607</v>
      </c>
      <c r="F74" s="24">
        <f t="shared" si="33"/>
        <v>65.8930434782607</v>
      </c>
      <c r="G74" s="24">
        <f t="shared" si="34"/>
        <v>9.706253355315763</v>
      </c>
      <c r="H74" s="24">
        <f t="shared" si="35"/>
        <v>3.115486054424857</v>
      </c>
      <c r="I74" s="23">
        <f t="shared" si="25"/>
        <v>0.358620887489856</v>
      </c>
      <c r="J74" s="23">
        <f t="shared" si="26"/>
        <v>6.582721626199878</v>
      </c>
      <c r="K74" s="23">
        <f t="shared" si="27"/>
        <v>2.112903576265598</v>
      </c>
      <c r="L74" s="5">
        <f t="shared" si="28"/>
        <v>5.645576554425609</v>
      </c>
      <c r="M74" s="5">
        <f t="shared" si="36"/>
        <v>0.0035331107831191033</v>
      </c>
      <c r="N74" s="5">
        <f t="shared" si="37"/>
        <v>2.7884600001952937</v>
      </c>
      <c r="O74" s="30">
        <f t="shared" si="29"/>
        <v>8.65927123869207</v>
      </c>
    </row>
    <row r="75" spans="1:15" ht="12.75">
      <c r="A75" s="4">
        <f t="shared" si="30"/>
        <v>7.799999999999989</v>
      </c>
      <c r="B75" s="23">
        <f t="shared" si="23"/>
        <v>0.14472743904182028</v>
      </c>
      <c r="C75" s="23">
        <f t="shared" si="31"/>
        <v>-0.8552725609581797</v>
      </c>
      <c r="D75" s="23">
        <f t="shared" si="32"/>
        <v>6.909539798538417</v>
      </c>
      <c r="E75" s="24">
        <f t="shared" si="24"/>
        <v>68.64521739130417</v>
      </c>
      <c r="F75" s="24">
        <f t="shared" si="33"/>
        <v>67.64521739130417</v>
      </c>
      <c r="G75" s="24">
        <f t="shared" si="34"/>
        <v>9.934846515512476</v>
      </c>
      <c r="H75" s="24">
        <f t="shared" si="35"/>
        <v>3.151959155114875</v>
      </c>
      <c r="I75" s="23">
        <f t="shared" si="25"/>
        <v>0.35814995340098393</v>
      </c>
      <c r="J75" s="23">
        <f t="shared" si="26"/>
        <v>6.671125975473792</v>
      </c>
      <c r="K75" s="23">
        <f t="shared" si="27"/>
        <v>2.1165014034677934</v>
      </c>
      <c r="L75" s="5">
        <f t="shared" si="28"/>
        <v>5.720591720508335</v>
      </c>
      <c r="M75" s="5">
        <f t="shared" si="36"/>
        <v>0.003277770804195783</v>
      </c>
      <c r="N75" s="5">
        <f t="shared" si="37"/>
        <v>2.7921265673889457</v>
      </c>
      <c r="O75" s="30">
        <f t="shared" si="29"/>
        <v>8.68240173809994</v>
      </c>
    </row>
    <row r="76" spans="1:15" ht="12.75">
      <c r="A76" s="4">
        <f t="shared" si="30"/>
        <v>7.899999999999989</v>
      </c>
      <c r="B76" s="23">
        <f t="shared" si="23"/>
        <v>0.14436788976125625</v>
      </c>
      <c r="C76" s="23">
        <f t="shared" si="31"/>
        <v>-0.8556321102387437</v>
      </c>
      <c r="D76" s="23">
        <f t="shared" si="32"/>
        <v>6.92674805771365</v>
      </c>
      <c r="E76" s="24">
        <f t="shared" si="24"/>
        <v>70.4199999999998</v>
      </c>
      <c r="F76" s="24">
        <f t="shared" si="33"/>
        <v>69.4199999999998</v>
      </c>
      <c r="G76" s="24">
        <f t="shared" si="34"/>
        <v>10.166386796987636</v>
      </c>
      <c r="H76" s="24">
        <f t="shared" si="35"/>
        <v>3.1884771909153806</v>
      </c>
      <c r="I76" s="23">
        <f t="shared" si="25"/>
        <v>0.3576962483418282</v>
      </c>
      <c r="J76" s="23">
        <f t="shared" si="26"/>
        <v>6.759493670886067</v>
      </c>
      <c r="K76" s="23">
        <f t="shared" si="27"/>
        <v>2.1199755451113895</v>
      </c>
      <c r="L76" s="5">
        <f t="shared" si="28"/>
        <v>5.794899107344957</v>
      </c>
      <c r="M76" s="5">
        <f t="shared" si="36"/>
        <v>0.003043037431328315</v>
      </c>
      <c r="N76" s="5">
        <f t="shared" si="37"/>
        <v>2.795668125219926</v>
      </c>
      <c r="O76" s="30">
        <f t="shared" si="29"/>
        <v>8.704772475027744</v>
      </c>
    </row>
    <row r="77" spans="1:15" ht="12.75">
      <c r="A77" s="4">
        <f t="shared" si="30"/>
        <v>7.9999999999999885</v>
      </c>
      <c r="B77" s="23">
        <f t="shared" si="23"/>
        <v>0.1440217391304347</v>
      </c>
      <c r="C77" s="23">
        <f t="shared" si="31"/>
        <v>-0.8559782608695653</v>
      </c>
      <c r="D77" s="23">
        <f t="shared" si="32"/>
        <v>6.943396226415098</v>
      </c>
      <c r="E77" s="24">
        <f t="shared" si="24"/>
        <v>72.21739130434763</v>
      </c>
      <c r="F77" s="24">
        <f t="shared" si="33"/>
        <v>71.21739130434763</v>
      </c>
      <c r="G77" s="24">
        <f t="shared" si="34"/>
        <v>10.400874291115278</v>
      </c>
      <c r="H77" s="24">
        <f t="shared" si="35"/>
        <v>3.2250386495537193</v>
      </c>
      <c r="I77" s="23">
        <f t="shared" si="25"/>
        <v>0.35725894733165886</v>
      </c>
      <c r="J77" s="23">
        <f t="shared" si="26"/>
        <v>6.847826086956513</v>
      </c>
      <c r="K77" s="23">
        <f t="shared" si="27"/>
        <v>2.1233314794240106</v>
      </c>
      <c r="L77" s="5">
        <f t="shared" si="28"/>
        <v>5.868508538940965</v>
      </c>
      <c r="M77" s="5">
        <f t="shared" si="36"/>
        <v>0.002827086680907984</v>
      </c>
      <c r="N77" s="5">
        <f t="shared" si="37"/>
        <v>2.7990901486692708</v>
      </c>
      <c r="O77" s="30">
        <f t="shared" si="29"/>
        <v>8.726415094339625</v>
      </c>
    </row>
    <row r="78" spans="1:15" ht="12.75">
      <c r="A78" s="4">
        <f t="shared" si="30"/>
        <v>8.099999999999989</v>
      </c>
      <c r="B78" s="23">
        <f t="shared" si="23"/>
        <v>0.1436883295892063</v>
      </c>
      <c r="C78" s="23">
        <f t="shared" si="31"/>
        <v>-0.8563116704107937</v>
      </c>
      <c r="D78" s="23">
        <f t="shared" si="32"/>
        <v>6.959507448231334</v>
      </c>
      <c r="E78" s="24">
        <f t="shared" si="24"/>
        <v>74.03739130434764</v>
      </c>
      <c r="F78" s="24">
        <f t="shared" si="33"/>
        <v>73.03739130434764</v>
      </c>
      <c r="G78" s="24">
        <f t="shared" si="34"/>
        <v>10.63830908366414</v>
      </c>
      <c r="H78" s="24">
        <f t="shared" si="35"/>
        <v>3.261642083930139</v>
      </c>
      <c r="I78" s="23">
        <f t="shared" si="25"/>
        <v>0.356837273901663</v>
      </c>
      <c r="J78" s="23">
        <f t="shared" si="26"/>
        <v>6.93612453032742</v>
      </c>
      <c r="K78" s="23">
        <f t="shared" si="27"/>
        <v>2.1265743916235245</v>
      </c>
      <c r="L78" s="5">
        <f t="shared" si="28"/>
        <v>5.941429799010213</v>
      </c>
      <c r="M78" s="5">
        <f t="shared" si="36"/>
        <v>0.002628269066703846</v>
      </c>
      <c r="N78" s="5">
        <f t="shared" si="37"/>
        <v>2.8023978242687155</v>
      </c>
      <c r="O78" s="30">
        <f t="shared" si="29"/>
        <v>8.747359682700733</v>
      </c>
    </row>
    <row r="79" spans="1:15" ht="12.75">
      <c r="A79" s="4">
        <f t="shared" si="30"/>
        <v>8.199999999999989</v>
      </c>
      <c r="B79" s="23">
        <f t="shared" si="23"/>
        <v>0.14336704342653184</v>
      </c>
      <c r="C79" s="23">
        <f t="shared" si="31"/>
        <v>-0.8566329565734682</v>
      </c>
      <c r="D79" s="23">
        <f t="shared" si="32"/>
        <v>6.975103734439833</v>
      </c>
      <c r="E79" s="24">
        <f t="shared" si="24"/>
        <v>75.8799999999998</v>
      </c>
      <c r="F79" s="24">
        <f t="shared" si="33"/>
        <v>74.8799999999998</v>
      </c>
      <c r="G79" s="24">
        <f t="shared" si="34"/>
        <v>10.878691255205206</v>
      </c>
      <c r="H79" s="24">
        <f t="shared" si="35"/>
        <v>3.298286108754849</v>
      </c>
      <c r="I79" s="23">
        <f t="shared" si="25"/>
        <v>0.35643049672891153</v>
      </c>
      <c r="J79" s="23">
        <f t="shared" si="26"/>
        <v>7.024390243902428</v>
      </c>
      <c r="K79" s="23">
        <f t="shared" si="27"/>
        <v>2.1297091920731637</v>
      </c>
      <c r="L79" s="5">
        <f t="shared" si="28"/>
        <v>6.013672617244873</v>
      </c>
      <c r="M79" s="5">
        <f t="shared" si="36"/>
        <v>0.0024450917841142214</v>
      </c>
      <c r="N79" s="5">
        <f t="shared" si="37"/>
        <v>2.80559606761305</v>
      </c>
      <c r="O79" s="30">
        <f t="shared" si="29"/>
        <v>8.767634854771785</v>
      </c>
    </row>
    <row r="80" spans="1:15" ht="12.75">
      <c r="A80" s="4">
        <f t="shared" si="30"/>
        <v>8.299999999999988</v>
      </c>
      <c r="B80" s="23">
        <f t="shared" si="23"/>
        <v>0.1430572999173224</v>
      </c>
      <c r="C80" s="23">
        <f t="shared" si="31"/>
        <v>-0.8569427000826776</v>
      </c>
      <c r="D80" s="23">
        <f t="shared" si="32"/>
        <v>6.99020602638197</v>
      </c>
      <c r="E80" s="24">
        <f t="shared" si="24"/>
        <v>77.74521739130414</v>
      </c>
      <c r="F80" s="24">
        <f t="shared" si="33"/>
        <v>76.74521739130414</v>
      </c>
      <c r="G80" s="24">
        <f t="shared" si="34"/>
        <v>11.122020881485225</v>
      </c>
      <c r="H80" s="24">
        <f t="shared" si="35"/>
        <v>3.334969397383614</v>
      </c>
      <c r="I80" s="23">
        <f t="shared" si="25"/>
        <v>0.3560379265384887</v>
      </c>
      <c r="J80" s="23">
        <f t="shared" si="26"/>
        <v>7.112624410686213</v>
      </c>
      <c r="K80" s="23">
        <f t="shared" si="27"/>
        <v>2.1327405331713947</v>
      </c>
      <c r="L80" s="5">
        <f t="shared" si="28"/>
        <v>6.085246657266464</v>
      </c>
      <c r="M80" s="5">
        <f t="shared" si="36"/>
        <v>0.002276202813043555</v>
      </c>
      <c r="N80" s="5">
        <f t="shared" si="37"/>
        <v>2.8086895396855924</v>
      </c>
      <c r="O80" s="30">
        <f t="shared" si="29"/>
        <v>8.78726783429656</v>
      </c>
    </row>
    <row r="81" spans="1:15" ht="12.75">
      <c r="A81" s="4">
        <f t="shared" si="30"/>
        <v>8.399999999999988</v>
      </c>
      <c r="B81" s="23">
        <f t="shared" si="23"/>
        <v>0.14275855269644078</v>
      </c>
      <c r="C81" s="23">
        <f t="shared" si="31"/>
        <v>-0.8572414473035592</v>
      </c>
      <c r="D81" s="23">
        <f t="shared" si="32"/>
        <v>7.004834254143653</v>
      </c>
      <c r="E81" s="24">
        <f t="shared" si="24"/>
        <v>79.63304347826065</v>
      </c>
      <c r="F81" s="24">
        <f t="shared" si="33"/>
        <v>78.63304347826065</v>
      </c>
      <c r="G81" s="24">
        <f t="shared" si="34"/>
        <v>11.368298033769232</v>
      </c>
      <c r="H81" s="24">
        <f t="shared" si="35"/>
        <v>3.3716906788389163</v>
      </c>
      <c r="I81" s="23">
        <f t="shared" si="25"/>
        <v>0.3556589132497324</v>
      </c>
      <c r="J81" s="23">
        <f t="shared" si="26"/>
        <v>7.2008281573498865</v>
      </c>
      <c r="K81" s="23">
        <f t="shared" si="27"/>
        <v>2.1356728250734975</v>
      </c>
      <c r="L81" s="5">
        <f t="shared" si="28"/>
        <v>6.156161506088144</v>
      </c>
      <c r="M81" s="5">
        <f t="shared" si="36"/>
        <v>0.0021203767239933143</v>
      </c>
      <c r="N81" s="5">
        <f t="shared" si="37"/>
        <v>2.8116826620842543</v>
      </c>
      <c r="O81" s="30">
        <f t="shared" si="29"/>
        <v>8.806284530386748</v>
      </c>
    </row>
    <row r="82" spans="1:15" ht="12.75">
      <c r="A82" s="4">
        <f t="shared" si="30"/>
        <v>8.499999999999988</v>
      </c>
      <c r="B82" s="23">
        <f t="shared" si="23"/>
        <v>0.14247028734767553</v>
      </c>
      <c r="C82" s="23">
        <f t="shared" si="31"/>
        <v>-0.8575297126523245</v>
      </c>
      <c r="D82" s="23">
        <f t="shared" si="32"/>
        <v>7.019007391763469</v>
      </c>
      <c r="E82" s="24">
        <f t="shared" si="24"/>
        <v>81.54347826086934</v>
      </c>
      <c r="F82" s="24">
        <f t="shared" si="33"/>
        <v>80.54347826086934</v>
      </c>
      <c r="G82" s="24">
        <f t="shared" si="34"/>
        <v>11.617522779154987</v>
      </c>
      <c r="H82" s="24">
        <f t="shared" si="35"/>
        <v>3.4084487350046775</v>
      </c>
      <c r="I82" s="23">
        <f t="shared" si="25"/>
        <v>0.3552928433449298</v>
      </c>
      <c r="J82" s="23">
        <f t="shared" si="26"/>
        <v>7.289002557544747</v>
      </c>
      <c r="K82" s="23">
        <f t="shared" si="27"/>
        <v>2.138510250333791</v>
      </c>
      <c r="L82" s="5">
        <f t="shared" si="28"/>
        <v>6.226426664935445</v>
      </c>
      <c r="M82" s="5">
        <f t="shared" si="36"/>
        <v>0.0019765019968433217</v>
      </c>
      <c r="N82" s="5">
        <f t="shared" si="37"/>
        <v>2.8145796312287894</v>
      </c>
      <c r="O82" s="30">
        <f t="shared" si="29"/>
        <v>8.82470960929251</v>
      </c>
    </row>
    <row r="83" spans="1:15" ht="12.75">
      <c r="A83" s="4">
        <f t="shared" si="30"/>
        <v>8.599999999999987</v>
      </c>
      <c r="B83" s="23">
        <f t="shared" si="23"/>
        <v>0.1421920191878101</v>
      </c>
      <c r="C83" s="23">
        <f t="shared" si="31"/>
        <v>-0.8578079808121899</v>
      </c>
      <c r="D83" s="23">
        <f t="shared" si="32"/>
        <v>7.032743509178104</v>
      </c>
      <c r="E83" s="24">
        <f t="shared" si="24"/>
        <v>83.47652173913019</v>
      </c>
      <c r="F83" s="24">
        <f t="shared" si="33"/>
        <v>82.47652173913019</v>
      </c>
      <c r="G83" s="24">
        <f t="shared" si="34"/>
        <v>11.869695180862049</v>
      </c>
      <c r="H83" s="24">
        <f t="shared" si="35"/>
        <v>3.445242397983348</v>
      </c>
      <c r="I83" s="23">
        <f t="shared" si="25"/>
        <v>0.3549391374409401</v>
      </c>
      <c r="J83" s="23">
        <f t="shared" si="26"/>
        <v>7.377148634984822</v>
      </c>
      <c r="K83" s="23">
        <f t="shared" si="27"/>
        <v>2.1412567775501055</v>
      </c>
      <c r="L83" s="5">
        <f t="shared" si="28"/>
        <v>6.296051541287814</v>
      </c>
      <c r="M83" s="5">
        <f t="shared" si="36"/>
        <v>0.0018435696837776484</v>
      </c>
      <c r="N83" s="5">
        <f t="shared" si="37"/>
        <v>2.8173844316235614</v>
      </c>
      <c r="O83" s="30">
        <f t="shared" si="29"/>
        <v>8.842566561931534</v>
      </c>
    </row>
    <row r="84" spans="1:15" ht="12.75">
      <c r="A84" s="4">
        <f t="shared" si="30"/>
        <v>8.699999999999987</v>
      </c>
      <c r="B84" s="23">
        <f t="shared" si="23"/>
        <v>0.14192329122794922</v>
      </c>
      <c r="C84" s="23">
        <f t="shared" si="31"/>
        <v>-0.8580767087720508</v>
      </c>
      <c r="D84" s="23">
        <f t="shared" si="32"/>
        <v>7.0460598211033325</v>
      </c>
      <c r="E84" s="24">
        <f t="shared" si="24"/>
        <v>85.43217391304323</v>
      </c>
      <c r="F84" s="24">
        <f t="shared" si="33"/>
        <v>84.43217391304323</v>
      </c>
      <c r="G84" s="24">
        <f t="shared" si="34"/>
        <v>12.124815298497639</v>
      </c>
      <c r="H84" s="24">
        <f t="shared" si="35"/>
        <v>3.4820705476049216</v>
      </c>
      <c r="I84" s="23">
        <f t="shared" si="25"/>
        <v>0.3545972480461215</v>
      </c>
      <c r="J84" s="23">
        <f t="shared" si="26"/>
        <v>7.465267366316831</v>
      </c>
      <c r="K84" s="23">
        <f t="shared" si="27"/>
        <v>2.1439161740854673</v>
      </c>
      <c r="L84" s="5">
        <f t="shared" si="28"/>
        <v>6.365045442016793</v>
      </c>
      <c r="M84" s="5">
        <f t="shared" si="36"/>
        <v>0.00172066326721261</v>
      </c>
      <c r="N84" s="5">
        <f t="shared" si="37"/>
        <v>2.8201008482444085</v>
      </c>
      <c r="O84" s="30">
        <f t="shared" si="29"/>
        <v>8.859877767434334</v>
      </c>
    </row>
    <row r="85" spans="1:15" ht="12.75">
      <c r="A85" s="4">
        <f t="shared" si="30"/>
        <v>8.799999999999986</v>
      </c>
      <c r="B85" s="23">
        <f t="shared" si="23"/>
        <v>0.14166367229608334</v>
      </c>
      <c r="C85" s="23">
        <f t="shared" si="31"/>
        <v>-0.8583363277039167</v>
      </c>
      <c r="D85" s="23">
        <f t="shared" si="32"/>
        <v>7.058972733037414</v>
      </c>
      <c r="E85" s="24">
        <f t="shared" si="24"/>
        <v>87.41043478260843</v>
      </c>
      <c r="F85" s="24">
        <f t="shared" si="33"/>
        <v>86.41043478260843</v>
      </c>
      <c r="G85" s="24">
        <f t="shared" si="34"/>
        <v>12.382883188301607</v>
      </c>
      <c r="H85" s="24">
        <f t="shared" si="35"/>
        <v>3.518932109078208</v>
      </c>
      <c r="I85" s="23">
        <f t="shared" si="25"/>
        <v>0.35426665748663505</v>
      </c>
      <c r="J85" s="23">
        <f t="shared" si="26"/>
        <v>7.553359683794455</v>
      </c>
      <c r="K85" s="23">
        <f t="shared" si="27"/>
        <v>2.146492017935826</v>
      </c>
      <c r="L85" s="5">
        <f t="shared" si="28"/>
        <v>6.433417567509108</v>
      </c>
      <c r="M85" s="5">
        <f t="shared" si="36"/>
        <v>0.0016069495807122336</v>
      </c>
      <c r="N85" s="5">
        <f t="shared" si="37"/>
        <v>2.822732478112835</v>
      </c>
      <c r="O85" s="30">
        <f t="shared" si="29"/>
        <v>8.87666455294864</v>
      </c>
    </row>
    <row r="86" spans="1:15" ht="12.75">
      <c r="A86" s="4">
        <f t="shared" si="30"/>
        <v>8.899999999999986</v>
      </c>
      <c r="B86" s="23">
        <f t="shared" si="23"/>
        <v>0.14141275530647757</v>
      </c>
      <c r="C86" s="23">
        <f t="shared" si="31"/>
        <v>-0.8585872446935224</v>
      </c>
      <c r="D86" s="23">
        <f t="shared" si="32"/>
        <v>7.071497884563133</v>
      </c>
      <c r="E86" s="24">
        <f t="shared" si="24"/>
        <v>89.4113043478258</v>
      </c>
      <c r="F86" s="24">
        <f t="shared" si="33"/>
        <v>88.4113043478258</v>
      </c>
      <c r="G86" s="24">
        <f t="shared" si="34"/>
        <v>12.643898903372083</v>
      </c>
      <c r="H86" s="24">
        <f t="shared" si="35"/>
        <v>3.5558260507752744</v>
      </c>
      <c r="I86" s="23">
        <f t="shared" si="25"/>
        <v>0.35394687598771674</v>
      </c>
      <c r="J86" s="23">
        <f t="shared" si="26"/>
        <v>7.641426477772337</v>
      </c>
      <c r="K86" s="23">
        <f t="shared" si="27"/>
        <v>2.148987708807151</v>
      </c>
      <c r="L86" s="5">
        <f t="shared" si="28"/>
        <v>6.501177006673703</v>
      </c>
      <c r="M86" s="5">
        <f t="shared" si="36"/>
        <v>0.0015016706759962437</v>
      </c>
      <c r="N86" s="5">
        <f t="shared" si="37"/>
        <v>2.8252827411159402</v>
      </c>
      <c r="O86" s="30">
        <f t="shared" si="29"/>
        <v>8.892947249932071</v>
      </c>
    </row>
    <row r="87" spans="1:15" ht="12.75">
      <c r="A87" s="4">
        <f t="shared" si="30"/>
        <v>8.999999999999986</v>
      </c>
      <c r="B87" s="23">
        <f t="shared" si="23"/>
        <v>0.14117015566290925</v>
      </c>
      <c r="C87" s="23">
        <f t="shared" si="31"/>
        <v>-0.8588298443370908</v>
      </c>
      <c r="D87" s="23">
        <f t="shared" si="32"/>
        <v>7.083650190114071</v>
      </c>
      <c r="E87" s="24">
        <f t="shared" si="24"/>
        <v>91.43478260869537</v>
      </c>
      <c r="F87" s="24">
        <f t="shared" si="33"/>
        <v>90.43478260869537</v>
      </c>
      <c r="G87" s="24">
        <f t="shared" si="34"/>
        <v>12.907862493873793</v>
      </c>
      <c r="H87" s="24">
        <f t="shared" si="35"/>
        <v>3.592751382140684</v>
      </c>
      <c r="I87" s="23">
        <f t="shared" si="25"/>
        <v>0.3536374398968725</v>
      </c>
      <c r="J87" s="23">
        <f t="shared" si="26"/>
        <v>7.729468599033805</v>
      </c>
      <c r="K87" s="23">
        <f t="shared" si="27"/>
        <v>2.1514064784600606</v>
      </c>
      <c r="L87" s="5">
        <f t="shared" si="28"/>
        <v>6.568332732741918</v>
      </c>
      <c r="M87" s="5">
        <f t="shared" si="36"/>
        <v>0.0014041365324919321</v>
      </c>
      <c r="N87" s="5">
        <f t="shared" si="37"/>
        <v>2.8277548901259424</v>
      </c>
      <c r="O87" s="30">
        <f t="shared" si="29"/>
        <v>8.908745247148293</v>
      </c>
    </row>
    <row r="88" spans="1:15" ht="12.75">
      <c r="A88" s="4">
        <f t="shared" si="30"/>
        <v>9.099999999999985</v>
      </c>
      <c r="B88" s="23">
        <f t="shared" si="23"/>
        <v>0.14093550978405245</v>
      </c>
      <c r="C88" s="23">
        <f t="shared" si="31"/>
        <v>-0.8590644902159476</v>
      </c>
      <c r="D88" s="23">
        <f t="shared" si="32"/>
        <v>7.095443877360956</v>
      </c>
      <c r="E88" s="24">
        <f t="shared" si="24"/>
        <v>93.48086956521709</v>
      </c>
      <c r="F88" s="24">
        <f t="shared" si="33"/>
        <v>92.48086956521709</v>
      </c>
      <c r="G88" s="24">
        <f t="shared" si="34"/>
        <v>13.174774007230384</v>
      </c>
      <c r="H88" s="24">
        <f t="shared" si="35"/>
        <v>3.6297071517176676</v>
      </c>
      <c r="I88" s="23">
        <f t="shared" si="25"/>
        <v>0.35333791003716614</v>
      </c>
      <c r="J88" s="23">
        <f t="shared" si="26"/>
        <v>7.8174868609651105</v>
      </c>
      <c r="K88" s="23">
        <f t="shared" si="27"/>
        <v>2.1537514003755596</v>
      </c>
      <c r="L88" s="5">
        <f t="shared" si="28"/>
        <v>6.634893599778724</v>
      </c>
      <c r="M88" s="5">
        <f t="shared" si="36"/>
        <v>0.0013137185176648513</v>
      </c>
      <c r="N88" s="5">
        <f t="shared" si="37"/>
        <v>2.8301520204690593</v>
      </c>
      <c r="O88" s="30">
        <f t="shared" si="29"/>
        <v>8.924077040569243</v>
      </c>
    </row>
    <row r="89" spans="1:15" ht="12.75">
      <c r="A89" s="4">
        <f t="shared" si="30"/>
        <v>9.199999999999985</v>
      </c>
      <c r="B89" s="23">
        <f t="shared" si="23"/>
        <v>0.14070847374044548</v>
      </c>
      <c r="C89" s="23">
        <f t="shared" si="31"/>
        <v>-0.8592915262595545</v>
      </c>
      <c r="D89" s="23">
        <f t="shared" si="32"/>
        <v>7.106892523364485</v>
      </c>
      <c r="E89" s="24">
        <f t="shared" si="24"/>
        <v>95.54956521739102</v>
      </c>
      <c r="F89" s="24">
        <f t="shared" si="33"/>
        <v>94.54956521739102</v>
      </c>
      <c r="G89" s="24">
        <f t="shared" si="34"/>
        <v>13.444633488302248</v>
      </c>
      <c r="H89" s="24">
        <f t="shared" si="35"/>
        <v>3.6666924452839305</v>
      </c>
      <c r="I89" s="23">
        <f t="shared" si="25"/>
        <v>0.35304787017986605</v>
      </c>
      <c r="J89" s="23">
        <f t="shared" si="26"/>
        <v>7.905482041587889</v>
      </c>
      <c r="K89" s="23">
        <f t="shared" si="27"/>
        <v>2.156025398791179</v>
      </c>
      <c r="L89" s="5">
        <f t="shared" si="28"/>
        <v>6.700868339831088</v>
      </c>
      <c r="M89" s="5">
        <f t="shared" si="36"/>
        <v>0.0012298435167679789</v>
      </c>
      <c r="N89" s="5">
        <f t="shared" si="37"/>
        <v>2.8324770787897213</v>
      </c>
      <c r="O89" s="30">
        <f t="shared" si="29"/>
        <v>8.938960280373827</v>
      </c>
    </row>
    <row r="90" spans="1:15" ht="12.75">
      <c r="A90" s="4">
        <f t="shared" si="30"/>
        <v>9.299999999999985</v>
      </c>
      <c r="B90" s="23">
        <f t="shared" si="23"/>
        <v>0.14048872199349516</v>
      </c>
      <c r="C90" s="23">
        <f t="shared" si="31"/>
        <v>-0.8595112780065048</v>
      </c>
      <c r="D90" s="23">
        <f t="shared" si="32"/>
        <v>7.118009088632051</v>
      </c>
      <c r="E90" s="24">
        <f t="shared" si="24"/>
        <v>97.64086956521707</v>
      </c>
      <c r="F90" s="24">
        <f t="shared" si="33"/>
        <v>96.64086956521707</v>
      </c>
      <c r="G90" s="24">
        <f t="shared" si="34"/>
        <v>13.717440979550904</v>
      </c>
      <c r="H90" s="24">
        <f t="shared" si="35"/>
        <v>3.703706384090254</v>
      </c>
      <c r="I90" s="23">
        <f t="shared" si="25"/>
        <v>0.35276692562670064</v>
      </c>
      <c r="J90" s="23">
        <f t="shared" si="26"/>
        <v>7.9934548854604826</v>
      </c>
      <c r="K90" s="23">
        <f t="shared" si="27"/>
        <v>2.158231257152941</v>
      </c>
      <c r="L90" s="5">
        <f t="shared" si="28"/>
        <v>6.766265560646676</v>
      </c>
      <c r="M90" s="5">
        <f t="shared" si="36"/>
        <v>0.0011519886598389648</v>
      </c>
      <c r="N90" s="5">
        <f t="shared" si="37"/>
        <v>2.834732871352583</v>
      </c>
      <c r="O90" s="30">
        <f t="shared" si="29"/>
        <v>8.953411815221667</v>
      </c>
    </row>
    <row r="91" spans="1:15" ht="12.75">
      <c r="A91" s="4">
        <f t="shared" si="30"/>
        <v>9.399999999999984</v>
      </c>
      <c r="B91" s="23">
        <f t="shared" si="23"/>
        <v>0.14027594622788198</v>
      </c>
      <c r="C91" s="23">
        <f t="shared" si="31"/>
        <v>-0.859724053772118</v>
      </c>
      <c r="D91" s="23">
        <f t="shared" si="32"/>
        <v>7.128805949207241</v>
      </c>
      <c r="E91" s="24">
        <f t="shared" si="24"/>
        <v>99.75478260869532</v>
      </c>
      <c r="F91" s="24">
        <f t="shared" si="33"/>
        <v>98.75478260869532</v>
      </c>
      <c r="G91" s="24">
        <f t="shared" si="34"/>
        <v>13.9931965211914</v>
      </c>
      <c r="H91" s="24">
        <f t="shared" si="35"/>
        <v>3.7407481231955995</v>
      </c>
      <c r="I91" s="23">
        <f t="shared" si="25"/>
        <v>0.35249470189285476</v>
      </c>
      <c r="J91" s="23">
        <f t="shared" si="26"/>
        <v>8.081406105457896</v>
      </c>
      <c r="K91" s="23">
        <f t="shared" si="27"/>
        <v>2.1603716260249604</v>
      </c>
      <c r="L91" s="5">
        <f t="shared" si="28"/>
        <v>6.831093743902733</v>
      </c>
      <c r="M91" s="5">
        <f t="shared" si="36"/>
        <v>0.001079676581893996</v>
      </c>
      <c r="N91" s="5">
        <f t="shared" si="37"/>
        <v>2.836922071821559</v>
      </c>
      <c r="O91" s="30">
        <f t="shared" si="29"/>
        <v>8.967447733969411</v>
      </c>
    </row>
    <row r="92" spans="1:15" ht="12.75">
      <c r="A92" s="4">
        <f t="shared" si="30"/>
        <v>9.499999999999984</v>
      </c>
      <c r="B92" s="23">
        <f t="shared" si="23"/>
        <v>0.1400698542695411</v>
      </c>
      <c r="C92" s="23">
        <f t="shared" si="31"/>
        <v>-0.8599301457304589</v>
      </c>
      <c r="D92" s="23">
        <f t="shared" si="32"/>
        <v>7.1392949269131565</v>
      </c>
      <c r="E92" s="24">
        <f t="shared" si="24"/>
        <v>101.89130434782577</v>
      </c>
      <c r="F92" s="24">
        <f t="shared" si="33"/>
        <v>100.89130434782577</v>
      </c>
      <c r="G92" s="24">
        <f t="shared" si="34"/>
        <v>14.271900151333416</v>
      </c>
      <c r="H92" s="24">
        <f t="shared" si="35"/>
        <v>3.7778168498927283</v>
      </c>
      <c r="I92" s="23">
        <f t="shared" si="25"/>
        <v>0.35223084348263817</v>
      </c>
      <c r="J92" s="23">
        <f t="shared" si="26"/>
        <v>8.169336384439346</v>
      </c>
      <c r="K92" s="23">
        <f t="shared" si="27"/>
        <v>2.162449030495302</v>
      </c>
      <c r="L92" s="5">
        <f t="shared" si="28"/>
        <v>6.895361243890771</v>
      </c>
      <c r="M92" s="5">
        <f t="shared" si="36"/>
        <v>0.0010124711594422314</v>
      </c>
      <c r="N92" s="5">
        <f t="shared" si="37"/>
        <v>2.8390472285522357</v>
      </c>
      <c r="O92" s="30">
        <f t="shared" si="29"/>
        <v>8.981083404987103</v>
      </c>
    </row>
    <row r="93" spans="1:15" ht="12.75">
      <c r="A93" s="4">
        <f t="shared" si="30"/>
        <v>9.599999999999984</v>
      </c>
      <c r="B93" s="23">
        <f t="shared" si="23"/>
        <v>0.13987016908212557</v>
      </c>
      <c r="C93" s="23">
        <f t="shared" si="31"/>
        <v>-0.8601298309178744</v>
      </c>
      <c r="D93" s="23">
        <f t="shared" si="32"/>
        <v>7.149487317862927</v>
      </c>
      <c r="E93" s="24">
        <f t="shared" si="24"/>
        <v>104.05043478260835</v>
      </c>
      <c r="F93" s="24">
        <f t="shared" si="33"/>
        <v>103.05043478260835</v>
      </c>
      <c r="G93" s="24">
        <f t="shared" si="34"/>
        <v>14.553551906112109</v>
      </c>
      <c r="H93" s="24">
        <f t="shared" si="35"/>
        <v>3.8149117822188376</v>
      </c>
      <c r="I93" s="23">
        <f t="shared" si="25"/>
        <v>0.3519750127504726</v>
      </c>
      <c r="J93" s="23">
        <f t="shared" si="26"/>
        <v>8.257246376811581</v>
      </c>
      <c r="K93" s="23">
        <f t="shared" si="27"/>
        <v>2.1644658771136727</v>
      </c>
      <c r="L93" s="5">
        <f t="shared" si="28"/>
        <v>6.959076286607972</v>
      </c>
      <c r="M93" s="5">
        <f t="shared" si="36"/>
        <v>0.000949973672788438</v>
      </c>
      <c r="N93" s="5">
        <f t="shared" si="37"/>
        <v>2.8411107714311963</v>
      </c>
      <c r="O93" s="30">
        <f t="shared" si="29"/>
        <v>8.994333513221807</v>
      </c>
    </row>
    <row r="94" spans="1:15" ht="12.75">
      <c r="A94" s="4">
        <f t="shared" si="30"/>
        <v>9.699999999999983</v>
      </c>
      <c r="B94" s="23">
        <f t="shared" si="23"/>
        <v>0.1396766278355136</v>
      </c>
      <c r="C94" s="23">
        <f t="shared" si="31"/>
        <v>-0.8603233721644864</v>
      </c>
      <c r="D94" s="23">
        <f t="shared" si="32"/>
        <v>7.159393919343636</v>
      </c>
      <c r="E94" s="24">
        <f t="shared" si="24"/>
        <v>106.23217391304313</v>
      </c>
      <c r="F94" s="24">
        <f t="shared" si="33"/>
        <v>105.23217391304313</v>
      </c>
      <c r="G94" s="24">
        <f t="shared" si="34"/>
        <v>14.838151819809681</v>
      </c>
      <c r="H94" s="24">
        <f t="shared" si="35"/>
        <v>3.8520321675460707</v>
      </c>
      <c r="I94" s="23">
        <f t="shared" si="25"/>
        <v>0.35172688884049297</v>
      </c>
      <c r="J94" s="23">
        <f t="shared" si="26"/>
        <v>8.345136709995504</v>
      </c>
      <c r="K94" s="23">
        <f t="shared" si="27"/>
        <v>2.1664244603937868</v>
      </c>
      <c r="L94" s="5">
        <f t="shared" si="28"/>
        <v>7.022246969211123</v>
      </c>
      <c r="M94" s="5">
        <f t="shared" si="36"/>
        <v>0.000891819349201912</v>
      </c>
      <c r="N94" s="5">
        <f t="shared" si="37"/>
        <v>2.8431150182933473</v>
      </c>
      <c r="O94" s="30">
        <f t="shared" si="29"/>
        <v>9.007212095146727</v>
      </c>
    </row>
    <row r="95" spans="1:15" ht="12.75">
      <c r="A95" s="4">
        <f t="shared" si="30"/>
        <v>9.799999999999983</v>
      </c>
      <c r="B95" s="23">
        <f t="shared" si="23"/>
        <v>0.13948898104050844</v>
      </c>
      <c r="C95" s="23">
        <f t="shared" si="31"/>
        <v>-0.8605110189594916</v>
      </c>
      <c r="D95" s="23">
        <f t="shared" si="32"/>
        <v>7.169025055173312</v>
      </c>
      <c r="E95" s="24">
        <f t="shared" si="24"/>
        <v>108.43652173913007</v>
      </c>
      <c r="F95" s="24">
        <f t="shared" si="33"/>
        <v>107.43652173913007</v>
      </c>
      <c r="G95" s="24">
        <f t="shared" si="34"/>
        <v>15.125699924968195</v>
      </c>
      <c r="H95" s="24">
        <f t="shared" si="35"/>
        <v>3.88917728124705</v>
      </c>
      <c r="I95" s="23">
        <f t="shared" si="25"/>
        <v>0.3514861666986443</v>
      </c>
      <c r="J95" s="23">
        <f t="shared" si="26"/>
        <v>8.433007985803004</v>
      </c>
      <c r="K95" s="23">
        <f t="shared" si="27"/>
        <v>2.168326968910759</v>
      </c>
      <c r="L95" s="5">
        <f t="shared" si="28"/>
        <v>7.084881259793087</v>
      </c>
      <c r="M95" s="5">
        <f t="shared" si="36"/>
        <v>0.0008376742469943337</v>
      </c>
      <c r="N95" s="5">
        <f t="shared" si="37"/>
        <v>2.845062180946017</v>
      </c>
      <c r="O95" s="30">
        <f t="shared" si="29"/>
        <v>9.019732571725303</v>
      </c>
    </row>
    <row r="96" spans="1:15" ht="12.75">
      <c r="A96" s="4">
        <f t="shared" si="30"/>
        <v>9.899999999999983</v>
      </c>
      <c r="B96" s="23">
        <f t="shared" si="23"/>
        <v>0.1393069917444093</v>
      </c>
      <c r="C96" s="23">
        <f t="shared" si="31"/>
        <v>-0.8606930082555907</v>
      </c>
      <c r="D96" s="23">
        <f t="shared" si="32"/>
        <v>7.178390599624245</v>
      </c>
      <c r="E96" s="24">
        <f t="shared" si="24"/>
        <v>110.66347826086918</v>
      </c>
      <c r="F96" s="24">
        <f t="shared" si="33"/>
        <v>109.66347826086918</v>
      </c>
      <c r="G96" s="24">
        <f t="shared" si="34"/>
        <v>15.416196252494522</v>
      </c>
      <c r="H96" s="24">
        <f t="shared" si="35"/>
        <v>3.9263464254309657</v>
      </c>
      <c r="I96" s="23">
        <f t="shared" si="25"/>
        <v>0.3512525561516831</v>
      </c>
      <c r="J96" s="23">
        <f t="shared" si="26"/>
        <v>8.520860781730333</v>
      </c>
      <c r="K96" s="23">
        <f t="shared" si="27"/>
        <v>2.1701754910215447</v>
      </c>
      <c r="L96" s="5">
        <f t="shared" si="28"/>
        <v>7.146986997445752</v>
      </c>
      <c r="M96" s="5">
        <f t="shared" si="36"/>
        <v>0.0007872324449437937</v>
      </c>
      <c r="N96" s="5">
        <f t="shared" si="37"/>
        <v>2.8469543708264595</v>
      </c>
      <c r="O96" s="30">
        <f t="shared" si="29"/>
        <v>9.03190777951152</v>
      </c>
    </row>
    <row r="97" spans="1:15" ht="12.75">
      <c r="A97" s="4">
        <f t="shared" si="30"/>
        <v>9.999999999999982</v>
      </c>
      <c r="B97" s="23">
        <f t="shared" si="23"/>
        <v>0.13913043478260867</v>
      </c>
      <c r="C97" s="23">
        <f t="shared" si="31"/>
        <v>-0.8608695652173913</v>
      </c>
      <c r="D97" s="23">
        <f t="shared" si="32"/>
        <v>7.187500000000002</v>
      </c>
      <c r="E97" s="24">
        <f t="shared" si="24"/>
        <v>112.91304347826048</v>
      </c>
      <c r="F97" s="24">
        <f t="shared" si="33"/>
        <v>111.91304347826048</v>
      </c>
      <c r="G97" s="24">
        <f t="shared" si="34"/>
        <v>15.709640831757975</v>
      </c>
      <c r="H97" s="24">
        <f t="shared" si="35"/>
        <v>3.963538927746008</v>
      </c>
      <c r="I97" s="23">
        <f t="shared" si="25"/>
        <v>0.35102578104797216</v>
      </c>
      <c r="J97" s="23">
        <f t="shared" si="26"/>
        <v>8.608695652173898</v>
      </c>
      <c r="K97" s="23">
        <f t="shared" si="27"/>
        <v>2.171972020234328</v>
      </c>
      <c r="L97" s="5">
        <f t="shared" si="28"/>
        <v>7.208571892576951</v>
      </c>
      <c r="M97" s="5">
        <f t="shared" si="36"/>
        <v>0.0007402135053943905</v>
      </c>
      <c r="N97" s="5">
        <f t="shared" si="37"/>
        <v>2.848793604317449</v>
      </c>
      <c r="O97" s="30">
        <f t="shared" si="29"/>
        <v>9.043750000000005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J40" sqref="J40"/>
    </sheetView>
  </sheetViews>
  <sheetFormatPr defaultColWidth="9.140625" defaultRowHeight="12.75"/>
  <cols>
    <col min="2" max="2" width="9.140625" style="17" customWidth="1"/>
    <col min="3" max="4" width="10.00390625" style="17" bestFit="1" customWidth="1"/>
    <col min="5" max="5" width="10.00390625" style="26" bestFit="1" customWidth="1"/>
  </cols>
  <sheetData>
    <row r="1" ht="12.75">
      <c r="A1" s="1" t="s">
        <v>17</v>
      </c>
    </row>
    <row r="2" ht="12.75"/>
    <row r="3" spans="1:5" ht="15.75">
      <c r="A3" s="8" t="s">
        <v>4</v>
      </c>
      <c r="B3" s="17">
        <f>Gam</f>
        <v>1.4</v>
      </c>
      <c r="D3" s="20" t="s">
        <v>19</v>
      </c>
      <c r="E3" s="17">
        <f>2/(Gam-1)</f>
        <v>5.000000000000001</v>
      </c>
    </row>
    <row r="4" ht="12.75"/>
    <row r="5" spans="1:5" ht="15.75">
      <c r="A5" s="20" t="s">
        <v>11</v>
      </c>
      <c r="B5" s="20" t="s">
        <v>18</v>
      </c>
      <c r="C5" s="20" t="s">
        <v>9</v>
      </c>
      <c r="D5" s="21" t="s">
        <v>8</v>
      </c>
      <c r="E5" s="27" t="s">
        <v>7</v>
      </c>
    </row>
    <row r="6" ht="12.75"/>
    <row r="7" spans="1:5" ht="12.75">
      <c r="A7">
        <v>0</v>
      </c>
      <c r="B7" s="17">
        <f>1-A7*(Gam-1)/2</f>
        <v>1</v>
      </c>
      <c r="C7" s="26">
        <f>B7^2</f>
        <v>1</v>
      </c>
      <c r="D7" s="26">
        <f>E7/C7</f>
        <v>1</v>
      </c>
      <c r="E7" s="26">
        <f>B7^(2*Gam/(Gam-1))</f>
        <v>1</v>
      </c>
    </row>
    <row r="8" spans="1:5" ht="12.75">
      <c r="A8">
        <f>A7+0.1</f>
        <v>0.1</v>
      </c>
      <c r="B8" s="17">
        <f aca="true" t="shared" si="0" ref="B8:B57">1-A8*(Gam-1)/2</f>
        <v>0.98</v>
      </c>
      <c r="C8" s="26">
        <f aca="true" t="shared" si="1" ref="C8:C57">B8^2</f>
        <v>0.9603999999999999</v>
      </c>
      <c r="D8" s="26">
        <f aca="true" t="shared" si="2" ref="D8:D57">E8/C8</f>
        <v>0.9039207968</v>
      </c>
      <c r="E8" s="26">
        <f>B8^(2*Gam/(Gam-1))</f>
        <v>0.8681255332467199</v>
      </c>
    </row>
    <row r="9" spans="1:5" ht="12.75">
      <c r="A9">
        <f aca="true" t="shared" si="3" ref="A9:A32">A8+0.1</f>
        <v>0.2</v>
      </c>
      <c r="B9" s="17">
        <f t="shared" si="0"/>
        <v>0.96</v>
      </c>
      <c r="C9" s="26">
        <f t="shared" si="1"/>
        <v>0.9216</v>
      </c>
      <c r="D9" s="26">
        <f t="shared" si="2"/>
        <v>0.8153726975999999</v>
      </c>
      <c r="E9" s="26">
        <f>B9^(2*Gam/(Gam-1))</f>
        <v>0.7514474781081598</v>
      </c>
    </row>
    <row r="10" spans="1:5" ht="12.75">
      <c r="A10">
        <f t="shared" si="3"/>
        <v>0.30000000000000004</v>
      </c>
      <c r="B10" s="17">
        <f t="shared" si="0"/>
        <v>0.94</v>
      </c>
      <c r="C10" s="26">
        <f t="shared" si="1"/>
        <v>0.8835999999999999</v>
      </c>
      <c r="D10" s="26">
        <f t="shared" si="2"/>
        <v>0.7339040223999997</v>
      </c>
      <c r="E10" s="26">
        <f>B10^(2*Gam/(Gam-1))</f>
        <v>0.6484775941926397</v>
      </c>
    </row>
    <row r="11" spans="1:5" ht="12.75">
      <c r="A11">
        <f t="shared" si="3"/>
        <v>0.4</v>
      </c>
      <c r="B11" s="17">
        <f t="shared" si="0"/>
        <v>0.92</v>
      </c>
      <c r="C11" s="26">
        <f t="shared" si="1"/>
        <v>0.8464</v>
      </c>
      <c r="D11" s="26">
        <f t="shared" si="2"/>
        <v>0.6590815232000001</v>
      </c>
      <c r="E11" s="26">
        <f>B11^(2*Gam/(Gam-1))</f>
        <v>0.5578466012364801</v>
      </c>
    </row>
    <row r="12" spans="1:5" ht="12.75">
      <c r="A12">
        <f t="shared" si="3"/>
        <v>0.5</v>
      </c>
      <c r="B12" s="17">
        <f t="shared" si="0"/>
        <v>0.9</v>
      </c>
      <c r="C12" s="26">
        <f t="shared" si="1"/>
        <v>0.81</v>
      </c>
      <c r="D12" s="26">
        <f t="shared" si="2"/>
        <v>0.59049</v>
      </c>
      <c r="E12" s="26">
        <f>B12^(2*Gam/(Gam-1))</f>
        <v>0.4782969</v>
      </c>
    </row>
    <row r="13" spans="1:5" ht="12.75">
      <c r="A13">
        <f t="shared" si="3"/>
        <v>0.6</v>
      </c>
      <c r="B13" s="17">
        <f t="shared" si="0"/>
        <v>0.88</v>
      </c>
      <c r="C13" s="26">
        <f t="shared" si="1"/>
        <v>0.7744</v>
      </c>
      <c r="D13" s="26">
        <f t="shared" si="2"/>
        <v>0.5277319168</v>
      </c>
      <c r="E13" s="26">
        <f>B13^(2*Gam/(Gam-1))</f>
        <v>0.40867559636991996</v>
      </c>
    </row>
    <row r="14" spans="1:5" ht="12.75">
      <c r="A14">
        <f t="shared" si="3"/>
        <v>0.7</v>
      </c>
      <c r="B14" s="17">
        <f t="shared" si="0"/>
        <v>0.8600000000000001</v>
      </c>
      <c r="C14" s="26">
        <f t="shared" si="1"/>
        <v>0.7396000000000001</v>
      </c>
      <c r="D14" s="26">
        <f t="shared" si="2"/>
        <v>0.4704270176000002</v>
      </c>
      <c r="E14" s="26">
        <f>B14^(2*Gam/(Gam-1))</f>
        <v>0.3479278222169602</v>
      </c>
    </row>
    <row r="15" spans="1:5" ht="12.75">
      <c r="A15">
        <f t="shared" si="3"/>
        <v>0.7999999999999999</v>
      </c>
      <c r="B15" s="17">
        <f t="shared" si="0"/>
        <v>0.8400000000000001</v>
      </c>
      <c r="C15" s="26">
        <f t="shared" si="1"/>
        <v>0.7056000000000001</v>
      </c>
      <c r="D15" s="26">
        <f t="shared" si="2"/>
        <v>0.41821194240000015</v>
      </c>
      <c r="E15" s="26">
        <f>B15^(2*Gam/(Gam-1))</f>
        <v>0.29509034655744015</v>
      </c>
    </row>
    <row r="16" spans="1:5" ht="12.75">
      <c r="A16">
        <f t="shared" si="3"/>
        <v>0.8999999999999999</v>
      </c>
      <c r="B16" s="17">
        <f t="shared" si="0"/>
        <v>0.8200000000000001</v>
      </c>
      <c r="C16" s="26">
        <f t="shared" si="1"/>
        <v>0.6724000000000001</v>
      </c>
      <c r="D16" s="26">
        <f t="shared" si="2"/>
        <v>0.3707398432000001</v>
      </c>
      <c r="E16" s="26">
        <f>B16^(2*Gam/(Gam-1))</f>
        <v>0.2492854705676801</v>
      </c>
    </row>
    <row r="17" spans="1:5" ht="12.75">
      <c r="A17">
        <f t="shared" si="3"/>
        <v>0.9999999999999999</v>
      </c>
      <c r="B17" s="17">
        <f t="shared" si="0"/>
        <v>0.8</v>
      </c>
      <c r="C17" s="26">
        <f t="shared" si="1"/>
        <v>0.6400000000000001</v>
      </c>
      <c r="D17" s="26">
        <f t="shared" si="2"/>
        <v>0.32767999999999997</v>
      </c>
      <c r="E17" s="26">
        <f>B17^(2*Gam/(Gam-1))</f>
        <v>0.20971520000000002</v>
      </c>
    </row>
    <row r="18" spans="1:5" ht="12.75">
      <c r="A18">
        <f t="shared" si="3"/>
        <v>1.0999999999999999</v>
      </c>
      <c r="B18" s="17">
        <f t="shared" si="0"/>
        <v>0.78</v>
      </c>
      <c r="C18" s="26">
        <f t="shared" si="1"/>
        <v>0.6084</v>
      </c>
      <c r="D18" s="26">
        <f t="shared" si="2"/>
        <v>0.2887174368</v>
      </c>
      <c r="E18" s="26">
        <f>B18^(2*Gam/(Gam-1))</f>
        <v>0.17565568854912</v>
      </c>
    </row>
    <row r="19" spans="1:5" ht="12.75">
      <c r="A19">
        <f t="shared" si="3"/>
        <v>1.2</v>
      </c>
      <c r="B19" s="17">
        <f t="shared" si="0"/>
        <v>0.76</v>
      </c>
      <c r="C19" s="26">
        <f t="shared" si="1"/>
        <v>0.5776</v>
      </c>
      <c r="D19" s="26">
        <f t="shared" si="2"/>
        <v>0.25355253759999996</v>
      </c>
      <c r="E19" s="26">
        <f>B19^(2*Gam/(Gam-1))</f>
        <v>0.14645194571775996</v>
      </c>
    </row>
    <row r="20" spans="1:5" ht="12.75">
      <c r="A20">
        <f t="shared" si="3"/>
        <v>1.3</v>
      </c>
      <c r="B20" s="17">
        <f t="shared" si="0"/>
        <v>0.74</v>
      </c>
      <c r="C20" s="26">
        <f t="shared" si="1"/>
        <v>0.5476</v>
      </c>
      <c r="D20" s="26">
        <f t="shared" si="2"/>
        <v>0.2219006623999999</v>
      </c>
      <c r="E20" s="26">
        <f>B20^(2*Gam/(Gam-1))</f>
        <v>0.12151280273023994</v>
      </c>
    </row>
    <row r="21" spans="1:5" ht="12.75">
      <c r="A21">
        <f t="shared" si="3"/>
        <v>1.4000000000000001</v>
      </c>
      <c r="B21" s="17">
        <f t="shared" si="0"/>
        <v>0.72</v>
      </c>
      <c r="C21" s="26">
        <f t="shared" si="1"/>
        <v>0.5184</v>
      </c>
      <c r="D21" s="26">
        <f t="shared" si="2"/>
        <v>0.19349176319999983</v>
      </c>
      <c r="E21" s="26">
        <f>B21^(2*Gam/(Gam-1))</f>
        <v>0.10030613004287992</v>
      </c>
    </row>
    <row r="22" spans="1:5" ht="12.75">
      <c r="A22">
        <f t="shared" si="3"/>
        <v>1.5000000000000002</v>
      </c>
      <c r="B22" s="17">
        <f t="shared" si="0"/>
        <v>0.7</v>
      </c>
      <c r="C22" s="26">
        <f t="shared" si="1"/>
        <v>0.48999999999999994</v>
      </c>
      <c r="D22" s="26">
        <f t="shared" si="2"/>
        <v>0.16806999999999986</v>
      </c>
      <c r="E22" s="26">
        <f>B22^(2*Gam/(Gam-1))</f>
        <v>0.08235429999999992</v>
      </c>
    </row>
    <row r="23" spans="1:5" ht="12.75">
      <c r="A23">
        <f t="shared" si="3"/>
        <v>1.6000000000000003</v>
      </c>
      <c r="B23" s="17">
        <f t="shared" si="0"/>
        <v>0.6799999999999999</v>
      </c>
      <c r="C23" s="26">
        <f t="shared" si="1"/>
        <v>0.4623999999999999</v>
      </c>
      <c r="D23" s="26">
        <f t="shared" si="2"/>
        <v>0.14539335679999985</v>
      </c>
      <c r="E23" s="26">
        <f>B23^(2*Gam/(Gam-1))</f>
        <v>0.06722988818431992</v>
      </c>
    </row>
    <row r="24" spans="1:5" ht="12.75">
      <c r="A24">
        <f t="shared" si="3"/>
        <v>1.7000000000000004</v>
      </c>
      <c r="B24" s="17">
        <f t="shared" si="0"/>
        <v>0.6599999999999999</v>
      </c>
      <c r="C24" s="26">
        <f t="shared" si="1"/>
        <v>0.4355999999999999</v>
      </c>
      <c r="D24" s="26">
        <f t="shared" si="2"/>
        <v>0.1252332575999999</v>
      </c>
      <c r="E24" s="26">
        <f>B24^(2*Gam/(Gam-1))</f>
        <v>0.05455160701055994</v>
      </c>
    </row>
    <row r="25" spans="1:5" ht="12.75">
      <c r="A25">
        <f t="shared" si="3"/>
        <v>1.8000000000000005</v>
      </c>
      <c r="B25" s="17">
        <f t="shared" si="0"/>
        <v>0.6399999999999999</v>
      </c>
      <c r="C25" s="26">
        <f t="shared" si="1"/>
        <v>0.40959999999999985</v>
      </c>
      <c r="D25" s="26">
        <f t="shared" si="2"/>
        <v>0.10737418239999992</v>
      </c>
      <c r="E25" s="26">
        <f>B25^(2*Gam/(Gam-1))</f>
        <v>0.04398046511103995</v>
      </c>
    </row>
    <row r="26" spans="1:5" ht="12.75">
      <c r="A26">
        <f t="shared" si="3"/>
        <v>1.9000000000000006</v>
      </c>
      <c r="B26" s="17">
        <f t="shared" si="0"/>
        <v>0.62</v>
      </c>
      <c r="C26" s="26">
        <f t="shared" si="1"/>
        <v>0.3844</v>
      </c>
      <c r="D26" s="26">
        <f t="shared" si="2"/>
        <v>0.09161328319999995</v>
      </c>
      <c r="E26" s="26">
        <f>B26^(2*Gam/(Gam-1))</f>
        <v>0.035216146062079984</v>
      </c>
    </row>
    <row r="27" spans="1:5" ht="12.75">
      <c r="A27">
        <f t="shared" si="3"/>
        <v>2.0000000000000004</v>
      </c>
      <c r="B27" s="17">
        <f t="shared" si="0"/>
        <v>0.6</v>
      </c>
      <c r="C27" s="26">
        <f t="shared" si="1"/>
        <v>0.36</v>
      </c>
      <c r="D27" s="26">
        <f t="shared" si="2"/>
        <v>0.07775999999999993</v>
      </c>
      <c r="E27" s="26">
        <f>B27^(2*Gam/(Gam-1))</f>
        <v>0.027993599999999973</v>
      </c>
    </row>
    <row r="28" spans="1:5" ht="12.75">
      <c r="A28">
        <f t="shared" si="3"/>
        <v>2.1000000000000005</v>
      </c>
      <c r="B28" s="17">
        <f t="shared" si="0"/>
        <v>0.58</v>
      </c>
      <c r="C28" s="26">
        <f t="shared" si="1"/>
        <v>0.3364</v>
      </c>
      <c r="D28" s="26">
        <f t="shared" si="2"/>
        <v>0.06563567679999992</v>
      </c>
      <c r="E28" s="26">
        <f>B28^(2*Gam/(Gam-1))</f>
        <v>0.022079841675519973</v>
      </c>
    </row>
    <row r="29" spans="1:5" ht="12.75">
      <c r="A29">
        <f t="shared" si="3"/>
        <v>2.2000000000000006</v>
      </c>
      <c r="B29" s="17">
        <f t="shared" si="0"/>
        <v>0.56</v>
      </c>
      <c r="C29" s="26">
        <f t="shared" si="1"/>
        <v>0.31360000000000005</v>
      </c>
      <c r="D29" s="26">
        <f t="shared" si="2"/>
        <v>0.05507317759999998</v>
      </c>
      <c r="E29" s="26">
        <f>B29^(2*Gam/(Gam-1))</f>
        <v>0.017270948495359997</v>
      </c>
    </row>
    <row r="30" spans="1:5" ht="12.75">
      <c r="A30">
        <f t="shared" si="3"/>
        <v>2.3000000000000007</v>
      </c>
      <c r="B30" s="17">
        <f t="shared" si="0"/>
        <v>0.54</v>
      </c>
      <c r="C30" s="26">
        <f t="shared" si="1"/>
        <v>0.2916</v>
      </c>
      <c r="D30" s="26">
        <f t="shared" si="2"/>
        <v>0.04591650239999998</v>
      </c>
      <c r="E30" s="26">
        <f>B30^(2*Gam/(Gam-1))</f>
        <v>0.013389252099839996</v>
      </c>
    </row>
    <row r="31" spans="1:5" ht="12.75">
      <c r="A31">
        <f t="shared" si="3"/>
        <v>2.400000000000001</v>
      </c>
      <c r="B31" s="17">
        <f t="shared" si="0"/>
        <v>0.52</v>
      </c>
      <c r="C31" s="26">
        <f t="shared" si="1"/>
        <v>0.27040000000000003</v>
      </c>
      <c r="D31" s="26">
        <f t="shared" si="2"/>
        <v>0.038020403199999976</v>
      </c>
      <c r="E31" s="26">
        <f>B31^(2*Gam/(Gam-1))</f>
        <v>0.010280717025279995</v>
      </c>
    </row>
    <row r="32" spans="1:5" ht="12.75">
      <c r="A32">
        <f t="shared" si="3"/>
        <v>2.500000000000001</v>
      </c>
      <c r="B32" s="17">
        <f t="shared" si="0"/>
        <v>0.4999999999999999</v>
      </c>
      <c r="C32" s="26">
        <f t="shared" si="1"/>
        <v>0.2499999999999999</v>
      </c>
      <c r="D32" s="26">
        <f t="shared" si="2"/>
        <v>0.031249999999999938</v>
      </c>
      <c r="E32" s="26">
        <f>B32^(2*Gam/(Gam-1))</f>
        <v>0.007812499999999981</v>
      </c>
    </row>
    <row r="33" spans="1:5" ht="12.75">
      <c r="A33">
        <f aca="true" t="shared" si="4" ref="A33:A51">A32+0.1</f>
        <v>2.600000000000001</v>
      </c>
      <c r="B33" s="17">
        <f t="shared" si="0"/>
        <v>0.47999999999999987</v>
      </c>
      <c r="C33" s="26">
        <f t="shared" si="1"/>
        <v>0.23039999999999988</v>
      </c>
      <c r="D33" s="26">
        <f t="shared" si="2"/>
        <v>0.02548039679999996</v>
      </c>
      <c r="E33" s="26">
        <f>B33^(2*Gam/(Gam-1))</f>
        <v>0.005870683422719988</v>
      </c>
    </row>
    <row r="34" spans="1:5" ht="12.75">
      <c r="A34">
        <f t="shared" si="4"/>
        <v>2.700000000000001</v>
      </c>
      <c r="B34" s="17">
        <f t="shared" si="0"/>
        <v>0.45999999999999985</v>
      </c>
      <c r="C34" s="26">
        <f t="shared" si="1"/>
        <v>0.21159999999999987</v>
      </c>
      <c r="D34" s="26">
        <f t="shared" si="2"/>
        <v>0.02059629759999994</v>
      </c>
      <c r="E34" s="26">
        <f>B34^(2*Gam/(Gam-1))</f>
        <v>0.004358176572159985</v>
      </c>
    </row>
    <row r="35" spans="1:5" ht="12.75">
      <c r="A35">
        <f t="shared" si="4"/>
        <v>2.800000000000001</v>
      </c>
      <c r="B35" s="17">
        <f t="shared" si="0"/>
        <v>0.43999999999999995</v>
      </c>
      <c r="C35" s="26">
        <f t="shared" si="1"/>
        <v>0.19359999999999997</v>
      </c>
      <c r="D35" s="26">
        <f t="shared" si="2"/>
        <v>0.01649162239999997</v>
      </c>
      <c r="E35" s="26">
        <f>B35^(2*Gam/(Gam-1))</f>
        <v>0.003192778096639994</v>
      </c>
    </row>
    <row r="36" spans="1:5" ht="12.75">
      <c r="A36">
        <f t="shared" si="4"/>
        <v>2.9000000000000012</v>
      </c>
      <c r="B36" s="17">
        <f t="shared" si="0"/>
        <v>0.41999999999999993</v>
      </c>
      <c r="C36" s="26">
        <f t="shared" si="1"/>
        <v>0.17639999999999995</v>
      </c>
      <c r="D36" s="26">
        <f t="shared" si="2"/>
        <v>0.013069123199999979</v>
      </c>
      <c r="E36" s="26">
        <f>B36^(2*Gam/(Gam-1))</f>
        <v>0.0023053933324799956</v>
      </c>
    </row>
    <row r="37" spans="1:5" ht="12.75">
      <c r="A37">
        <f t="shared" si="4"/>
        <v>3.0000000000000013</v>
      </c>
      <c r="B37" s="17">
        <f t="shared" si="0"/>
        <v>0.3999999999999999</v>
      </c>
      <c r="C37" s="26">
        <f t="shared" si="1"/>
        <v>0.15999999999999992</v>
      </c>
      <c r="D37" s="26">
        <f t="shared" si="2"/>
        <v>0.010239999999999975</v>
      </c>
      <c r="E37" s="26">
        <f>B37^(2*Gam/(Gam-1))</f>
        <v>0.0016383999999999952</v>
      </c>
    </row>
    <row r="38" spans="1:5" ht="12.75">
      <c r="A38">
        <f t="shared" si="4"/>
        <v>3.1000000000000014</v>
      </c>
      <c r="B38" s="17">
        <f t="shared" si="0"/>
        <v>0.3799999999999999</v>
      </c>
      <c r="C38" s="26">
        <f t="shared" si="1"/>
        <v>0.14439999999999992</v>
      </c>
      <c r="D38" s="26">
        <f t="shared" si="2"/>
        <v>0.007923516799999981</v>
      </c>
      <c r="E38" s="26">
        <f>B38^(2*Gam/(Gam-1))</f>
        <v>0.0011441558259199967</v>
      </c>
    </row>
    <row r="39" spans="1:5" ht="12.75">
      <c r="A39">
        <f t="shared" si="4"/>
        <v>3.2000000000000015</v>
      </c>
      <c r="B39" s="17">
        <f t="shared" si="0"/>
        <v>0.3599999999999999</v>
      </c>
      <c r="C39" s="26">
        <f t="shared" si="1"/>
        <v>0.1295999999999999</v>
      </c>
      <c r="D39" s="26">
        <f t="shared" si="2"/>
        <v>0.006046617599999987</v>
      </c>
      <c r="E39" s="26">
        <f>B39^(2*Gam/(Gam-1))</f>
        <v>0.0007836416409599978</v>
      </c>
    </row>
    <row r="40" spans="1:5" ht="12.75">
      <c r="A40">
        <f t="shared" si="4"/>
        <v>3.3000000000000016</v>
      </c>
      <c r="B40" s="17">
        <f t="shared" si="0"/>
        <v>0.33999999999999986</v>
      </c>
      <c r="C40" s="26">
        <f t="shared" si="1"/>
        <v>0.1155999999999999</v>
      </c>
      <c r="D40" s="26">
        <f t="shared" si="2"/>
        <v>0.004543542399999984</v>
      </c>
      <c r="E40" s="26">
        <f>B40^(2*Gam/(Gam-1))</f>
        <v>0.0005252335014399977</v>
      </c>
    </row>
    <row r="41" spans="1:5" ht="12.75">
      <c r="A41">
        <f t="shared" si="4"/>
        <v>3.4000000000000017</v>
      </c>
      <c r="B41" s="17">
        <f t="shared" si="0"/>
        <v>0.31999999999999984</v>
      </c>
      <c r="C41" s="26">
        <f t="shared" si="1"/>
        <v>0.1023999999999999</v>
      </c>
      <c r="D41" s="26">
        <f t="shared" si="2"/>
        <v>0.003355443199999989</v>
      </c>
      <c r="E41" s="26">
        <f>B41^(2*Gam/(Gam-1))</f>
        <v>0.0003435973836799985</v>
      </c>
    </row>
    <row r="42" spans="1:5" ht="12.75">
      <c r="A42">
        <f t="shared" si="4"/>
        <v>3.5000000000000018</v>
      </c>
      <c r="B42" s="17">
        <f t="shared" si="0"/>
        <v>0.2999999999999998</v>
      </c>
      <c r="C42" s="26">
        <f t="shared" si="1"/>
        <v>0.0899999999999999</v>
      </c>
      <c r="D42" s="26">
        <f t="shared" si="2"/>
        <v>0.002429999999999991</v>
      </c>
      <c r="E42" s="26">
        <f>B42^(2*Gam/(Gam-1))</f>
        <v>0.00021869999999999897</v>
      </c>
    </row>
    <row r="43" spans="1:5" ht="12.75">
      <c r="A43">
        <f t="shared" si="4"/>
        <v>3.600000000000002</v>
      </c>
      <c r="B43" s="17">
        <f t="shared" si="0"/>
        <v>0.2799999999999998</v>
      </c>
      <c r="C43" s="26">
        <f t="shared" si="1"/>
        <v>0.07839999999999989</v>
      </c>
      <c r="D43" s="26">
        <f t="shared" si="2"/>
        <v>0.0017210367999999918</v>
      </c>
      <c r="E43" s="26">
        <f>B43^(2*Gam/(Gam-1))</f>
        <v>0.00013492928511999917</v>
      </c>
    </row>
    <row r="44" spans="1:5" ht="12.75">
      <c r="A44">
        <f t="shared" si="4"/>
        <v>3.700000000000002</v>
      </c>
      <c r="B44" s="17">
        <f t="shared" si="0"/>
        <v>0.2599999999999998</v>
      </c>
      <c r="C44" s="26">
        <f t="shared" si="1"/>
        <v>0.06759999999999988</v>
      </c>
      <c r="D44" s="26">
        <f t="shared" si="2"/>
        <v>0.0011881375999999934</v>
      </c>
      <c r="E44" s="26">
        <f>B44^(2*Gam/(Gam-1))</f>
        <v>8.031810175999942E-05</v>
      </c>
    </row>
    <row r="45" spans="1:5" ht="12.75">
      <c r="A45">
        <f t="shared" si="4"/>
        <v>3.800000000000002</v>
      </c>
      <c r="B45" s="17">
        <f t="shared" si="0"/>
        <v>0.23999999999999977</v>
      </c>
      <c r="C45" s="26">
        <f t="shared" si="1"/>
        <v>0.05759999999999989</v>
      </c>
      <c r="D45" s="26">
        <f t="shared" si="2"/>
        <v>0.0007962623999999946</v>
      </c>
      <c r="E45" s="26">
        <f>B45^(2*Gam/(Gam-1))</f>
        <v>4.5864714239999596E-05</v>
      </c>
    </row>
    <row r="46" spans="1:5" ht="12.75">
      <c r="A46">
        <f t="shared" si="4"/>
        <v>3.900000000000002</v>
      </c>
      <c r="B46" s="17">
        <f t="shared" si="0"/>
        <v>0.21999999999999975</v>
      </c>
      <c r="C46" s="26">
        <f t="shared" si="1"/>
        <v>0.04839999999999989</v>
      </c>
      <c r="D46" s="26">
        <f t="shared" si="2"/>
        <v>0.0005153631999999967</v>
      </c>
      <c r="E46" s="26">
        <f>B46^(2*Gam/(Gam-1))</f>
        <v>2.4943578879999784E-05</v>
      </c>
    </row>
    <row r="47" spans="1:5" ht="12.75">
      <c r="A47">
        <f t="shared" si="4"/>
        <v>4.000000000000002</v>
      </c>
      <c r="B47" s="17">
        <f t="shared" si="0"/>
        <v>0.19999999999999984</v>
      </c>
      <c r="C47" s="26">
        <f t="shared" si="1"/>
        <v>0.03999999999999994</v>
      </c>
      <c r="D47" s="26">
        <f t="shared" si="2"/>
        <v>0.00031999999999999824</v>
      </c>
      <c r="E47" s="26">
        <f>B47^(2*Gam/(Gam-1))</f>
        <v>1.279999999999991E-05</v>
      </c>
    </row>
    <row r="48" spans="1:5" ht="12.75">
      <c r="A48">
        <f t="shared" si="4"/>
        <v>4.100000000000001</v>
      </c>
      <c r="B48" s="17">
        <f t="shared" si="0"/>
        <v>0.17999999999999994</v>
      </c>
      <c r="C48" s="26">
        <f t="shared" si="1"/>
        <v>0.03239999999999998</v>
      </c>
      <c r="D48" s="26">
        <f t="shared" si="2"/>
        <v>0.0001889567999999995</v>
      </c>
      <c r="E48" s="26">
        <f>B48^(2*Gam/(Gam-1))</f>
        <v>6.12220031999998E-06</v>
      </c>
    </row>
    <row r="49" spans="1:5" ht="12.75">
      <c r="A49">
        <f t="shared" si="4"/>
        <v>4.200000000000001</v>
      </c>
      <c r="B49" s="17">
        <f t="shared" si="0"/>
        <v>0.15999999999999992</v>
      </c>
      <c r="C49" s="26">
        <f t="shared" si="1"/>
        <v>0.025599999999999973</v>
      </c>
      <c r="D49" s="26">
        <f t="shared" si="2"/>
        <v>0.0001048575999999995</v>
      </c>
      <c r="E49" s="26">
        <f>B49^(2*Gam/(Gam-1))</f>
        <v>2.6843545599999843E-06</v>
      </c>
    </row>
    <row r="50" spans="1:5" ht="12.75">
      <c r="A50">
        <f t="shared" si="4"/>
        <v>4.300000000000001</v>
      </c>
      <c r="B50" s="17">
        <f t="shared" si="0"/>
        <v>0.14</v>
      </c>
      <c r="C50" s="26">
        <f t="shared" si="1"/>
        <v>0.019600000000000003</v>
      </c>
      <c r="D50" s="26">
        <f t="shared" si="2"/>
        <v>5.378239999999992E-05</v>
      </c>
      <c r="E50" s="26">
        <f>B50^(2*Gam/(Gam-1))</f>
        <v>1.0541350399999986E-06</v>
      </c>
    </row>
    <row r="51" spans="1:5" ht="12.75">
      <c r="A51">
        <f t="shared" si="4"/>
        <v>4.4</v>
      </c>
      <c r="B51" s="17">
        <f t="shared" si="0"/>
        <v>0.1200000000000001</v>
      </c>
      <c r="C51" s="26">
        <f t="shared" si="1"/>
        <v>0.014400000000000026</v>
      </c>
      <c r="D51" s="26">
        <f t="shared" si="2"/>
        <v>2.4883200000000074E-05</v>
      </c>
      <c r="E51" s="26">
        <f>B51^(2*Gam/(Gam-1))</f>
        <v>3.583180800000017E-07</v>
      </c>
    </row>
    <row r="52" spans="1:5" ht="12.75">
      <c r="A52">
        <f aca="true" t="shared" si="5" ref="A52:A57">A51+0.1</f>
        <v>4.5</v>
      </c>
      <c r="B52" s="17">
        <f t="shared" si="0"/>
        <v>0.1000000000000002</v>
      </c>
      <c r="C52" s="26">
        <f t="shared" si="1"/>
        <v>0.01000000000000004</v>
      </c>
      <c r="D52" s="26">
        <f t="shared" si="2"/>
        <v>1.0000000000000096E-05</v>
      </c>
      <c r="E52" s="26">
        <f>B52^(2*Gam/(Gam-1))</f>
        <v>1.0000000000000136E-07</v>
      </c>
    </row>
    <row r="53" spans="1:5" ht="12.75">
      <c r="A53">
        <f t="shared" si="5"/>
        <v>4.6</v>
      </c>
      <c r="B53" s="17">
        <f t="shared" si="0"/>
        <v>0.0800000000000003</v>
      </c>
      <c r="C53" s="26">
        <f t="shared" si="1"/>
        <v>0.006400000000000047</v>
      </c>
      <c r="D53" s="26">
        <f t="shared" si="2"/>
        <v>3.2768000000000535E-06</v>
      </c>
      <c r="E53" s="26">
        <f>B53^(2*Gam/(Gam-1))</f>
        <v>2.0971520000000496E-08</v>
      </c>
    </row>
    <row r="54" spans="1:5" ht="12.75">
      <c r="A54">
        <f t="shared" si="5"/>
        <v>4.699999999999999</v>
      </c>
      <c r="B54" s="17">
        <f t="shared" si="0"/>
        <v>0.060000000000000386</v>
      </c>
      <c r="C54" s="26">
        <f t="shared" si="1"/>
        <v>0.0036000000000000463</v>
      </c>
      <c r="D54" s="26">
        <f t="shared" si="2"/>
        <v>7.776000000000251E-07</v>
      </c>
      <c r="E54" s="26">
        <f>B54^(2*Gam/(Gam-1))</f>
        <v>2.7993600000001263E-09</v>
      </c>
    </row>
    <row r="55" spans="1:5" ht="12.75">
      <c r="A55">
        <f t="shared" si="5"/>
        <v>4.799999999999999</v>
      </c>
      <c r="B55" s="17">
        <f t="shared" si="0"/>
        <v>0.04000000000000048</v>
      </c>
      <c r="C55" s="26">
        <f t="shared" si="1"/>
        <v>0.0016000000000000385</v>
      </c>
      <c r="D55" s="26">
        <f t="shared" si="2"/>
        <v>1.024000000000059E-07</v>
      </c>
      <c r="E55" s="26">
        <f>B55^(2*Gam/(Gam-1))</f>
        <v>1.638400000000134E-10</v>
      </c>
    </row>
    <row r="56" spans="1:5" ht="12.75">
      <c r="A56">
        <f t="shared" si="5"/>
        <v>4.899999999999999</v>
      </c>
      <c r="B56" s="17">
        <f t="shared" si="0"/>
        <v>0.020000000000000462</v>
      </c>
      <c r="C56" s="26">
        <f t="shared" si="1"/>
        <v>0.00040000000000001845</v>
      </c>
      <c r="D56" s="26">
        <f t="shared" si="2"/>
        <v>3.2000000000003562E-09</v>
      </c>
      <c r="E56" s="26">
        <f>B56^(2*Gam/(Gam-1))</f>
        <v>1.2800000000002015E-12</v>
      </c>
    </row>
    <row r="57" spans="1:5" ht="12.75">
      <c r="A57">
        <f t="shared" si="5"/>
        <v>4.999999999999998</v>
      </c>
      <c r="B57" s="17">
        <f t="shared" si="0"/>
        <v>0</v>
      </c>
      <c r="C57" s="26">
        <f t="shared" si="1"/>
        <v>0</v>
      </c>
      <c r="D57" s="26" t="e">
        <f t="shared" si="2"/>
        <v>#DIV/0!</v>
      </c>
      <c r="E57" s="26">
        <f>B57^(2*Gam/(Gam-1))</f>
        <v>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1">
      <selection activeCell="G37" sqref="G37"/>
    </sheetView>
  </sheetViews>
  <sheetFormatPr defaultColWidth="9.140625" defaultRowHeight="12.75"/>
  <cols>
    <col min="2" max="2" width="16.7109375" style="0" bestFit="1" customWidth="1"/>
    <col min="3" max="3" width="9.140625" style="5" customWidth="1"/>
  </cols>
  <sheetData>
    <row r="1" ht="12.75">
      <c r="A1" s="1" t="s">
        <v>20</v>
      </c>
    </row>
    <row r="3" spans="1:5" ht="15.75">
      <c r="A3" s="28" t="s">
        <v>21</v>
      </c>
      <c r="B3">
        <v>1.4</v>
      </c>
      <c r="D3" s="29" t="s">
        <v>26</v>
      </c>
      <c r="E3">
        <f>a4a1*(Gamma1+1)/(Gamma4-1)</f>
        <v>6.000000000000001</v>
      </c>
    </row>
    <row r="4" spans="1:2" ht="15.75">
      <c r="A4" s="28" t="s">
        <v>22</v>
      </c>
      <c r="B4">
        <v>1.4</v>
      </c>
    </row>
    <row r="5" spans="1:3" ht="14.25">
      <c r="A5" s="29" t="s">
        <v>27</v>
      </c>
      <c r="B5">
        <v>29</v>
      </c>
      <c r="C5" s="20"/>
    </row>
    <row r="6" spans="1:3" ht="15.75">
      <c r="A6" s="29" t="s">
        <v>28</v>
      </c>
      <c r="B6">
        <v>295</v>
      </c>
      <c r="C6" s="23"/>
    </row>
    <row r="7" spans="1:3" ht="14.25">
      <c r="A7" s="29" t="s">
        <v>29</v>
      </c>
      <c r="B7">
        <v>29</v>
      </c>
      <c r="C7" s="23"/>
    </row>
    <row r="8" spans="1:3" ht="15.75">
      <c r="A8" s="29" t="s">
        <v>30</v>
      </c>
      <c r="B8">
        <v>295</v>
      </c>
      <c r="C8" s="23"/>
    </row>
    <row r="9" spans="1:3" ht="15.75">
      <c r="A9" s="29" t="s">
        <v>25</v>
      </c>
      <c r="B9">
        <f>SQRT(Gamma4*B8*B5/(Gamma1*B6*B7))</f>
        <v>1</v>
      </c>
      <c r="C9" s="23"/>
    </row>
    <row r="10" ht="12.75">
      <c r="C10" s="23"/>
    </row>
    <row r="11" spans="1:4" ht="15.75">
      <c r="A11" s="29" t="s">
        <v>24</v>
      </c>
      <c r="B11" s="29" t="s">
        <v>23</v>
      </c>
      <c r="C11" s="20" t="s">
        <v>33</v>
      </c>
      <c r="D11" s="29" t="s">
        <v>7</v>
      </c>
    </row>
    <row r="12" ht="12.75">
      <c r="C12" s="23"/>
    </row>
    <row r="13" spans="1:4" ht="12.75">
      <c r="A13" s="25">
        <v>1</v>
      </c>
      <c r="B13" s="32">
        <f>(1+2*Gamma1*(A13^2-1)/(Gamma1+1))/(1-(Gamma4-1)*(A13-1/A13)/(a4a1*(Gamma1+1)))^(2*Gamma4/(Gamma4-1))</f>
        <v>1</v>
      </c>
      <c r="C13" s="23">
        <f>2*(A13-1/A13)/(Gamma1+1)/SQRT(A13)</f>
        <v>0</v>
      </c>
      <c r="D13" s="4">
        <f>1+(A13^2-1)*2*Gamma1/(Gamma1+1)</f>
        <v>1</v>
      </c>
    </row>
    <row r="14" spans="1:4" ht="12.75">
      <c r="A14" s="25">
        <f>A13+0.2</f>
        <v>1.2</v>
      </c>
      <c r="B14" s="32">
        <f aca="true" t="shared" si="0" ref="B14:B38">(1+2*Gamma1*(A14^2-1)/(Gamma1+1))/(1-(Gamma4-1)*(A14-1/A14)/(a4a1*(Gamma1+1)))^(2*Gamma4/(Gamma4-1))</f>
        <v>2.353071921508597</v>
      </c>
      <c r="C14" s="23">
        <f aca="true" t="shared" si="1" ref="C14:C38">2*(A14-1/A14)/(Gamma1+1)/SQRT(A14)</f>
        <v>0.2789327839146679</v>
      </c>
      <c r="D14" s="4">
        <f aca="true" t="shared" si="2" ref="D14:D38">1+(A14^2-1)*2*Gamma1/(Gamma1+1)</f>
        <v>1.5133333333333332</v>
      </c>
    </row>
    <row r="15" spans="1:4" ht="12.75">
      <c r="A15" s="25">
        <f aca="true" t="shared" si="3" ref="A15:A26">A14+0.2</f>
        <v>1.4</v>
      </c>
      <c r="B15" s="32">
        <f t="shared" si="0"/>
        <v>4.957700814059148</v>
      </c>
      <c r="C15" s="23">
        <f t="shared" si="1"/>
        <v>0.4829452884162952</v>
      </c>
      <c r="D15" s="4">
        <f t="shared" si="2"/>
        <v>2.1199999999999997</v>
      </c>
    </row>
    <row r="16" spans="1:4" ht="12.75">
      <c r="A16" s="25">
        <f t="shared" si="3"/>
        <v>1.5999999999999999</v>
      </c>
      <c r="B16" s="32">
        <f t="shared" si="0"/>
        <v>9.757878323736572</v>
      </c>
      <c r="C16" s="23">
        <f t="shared" si="1"/>
        <v>0.6423376497217019</v>
      </c>
      <c r="D16" s="4">
        <f t="shared" si="2"/>
        <v>2.8199999999999994</v>
      </c>
    </row>
    <row r="17" spans="1:4" ht="12.75">
      <c r="A17" s="25">
        <f t="shared" si="3"/>
        <v>1.7999999999999998</v>
      </c>
      <c r="B17" s="32">
        <f t="shared" si="0"/>
        <v>18.38899366352567</v>
      </c>
      <c r="C17" s="23">
        <f t="shared" si="1"/>
        <v>0.7729617699999273</v>
      </c>
      <c r="D17" s="4">
        <f t="shared" si="2"/>
        <v>3.6133333333333324</v>
      </c>
    </row>
    <row r="18" spans="1:4" ht="12.75">
      <c r="A18" s="25">
        <f t="shared" si="3"/>
        <v>1.9999999999999998</v>
      </c>
      <c r="B18" s="32">
        <f t="shared" si="0"/>
        <v>33.711934156378575</v>
      </c>
      <c r="C18" s="23">
        <f t="shared" si="1"/>
        <v>0.8838834764831843</v>
      </c>
      <c r="D18" s="4">
        <f t="shared" si="2"/>
        <v>4.499999999999998</v>
      </c>
    </row>
    <row r="19" spans="1:4" ht="12.75">
      <c r="A19" s="25">
        <f t="shared" si="3"/>
        <v>2.1999999999999997</v>
      </c>
      <c r="B19" s="32">
        <f t="shared" si="0"/>
        <v>60.79489822507936</v>
      </c>
      <c r="C19" s="23">
        <f t="shared" si="1"/>
        <v>0.9806543454010794</v>
      </c>
      <c r="D19" s="4">
        <f t="shared" si="2"/>
        <v>5.479999999999999</v>
      </c>
    </row>
    <row r="20" spans="1:4" ht="12.75">
      <c r="A20" s="25">
        <f t="shared" si="3"/>
        <v>2.4</v>
      </c>
      <c r="B20" s="32">
        <f t="shared" si="0"/>
        <v>108.7578130762495</v>
      </c>
      <c r="C20" s="23">
        <f t="shared" si="1"/>
        <v>1.066863468052506</v>
      </c>
      <c r="D20" s="4">
        <f t="shared" si="2"/>
        <v>6.553333333333334</v>
      </c>
    </row>
    <row r="21" spans="1:4" ht="12.75">
      <c r="A21" s="25">
        <f t="shared" si="3"/>
        <v>2.6</v>
      </c>
      <c r="B21" s="32">
        <f t="shared" si="0"/>
        <v>194.32281798729304</v>
      </c>
      <c r="C21" s="23">
        <f t="shared" si="1"/>
        <v>1.1449360115926934</v>
      </c>
      <c r="D21" s="4">
        <f t="shared" si="2"/>
        <v>7.720000000000001</v>
      </c>
    </row>
    <row r="22" spans="1:4" ht="12.75">
      <c r="A22" s="25">
        <f t="shared" si="3"/>
        <v>2.8000000000000003</v>
      </c>
      <c r="B22" s="32">
        <f t="shared" si="0"/>
        <v>348.83972847849185</v>
      </c>
      <c r="C22" s="23">
        <f t="shared" si="1"/>
        <v>1.2165719773582222</v>
      </c>
      <c r="D22" s="4">
        <f t="shared" si="2"/>
        <v>8.980000000000002</v>
      </c>
    </row>
    <row r="23" spans="1:4" ht="12.75">
      <c r="A23" s="25">
        <f t="shared" si="3"/>
        <v>3.0000000000000004</v>
      </c>
      <c r="B23" s="32">
        <f t="shared" si="0"/>
        <v>632.6273664000001</v>
      </c>
      <c r="C23" s="23">
        <f t="shared" si="1"/>
        <v>1.2830005981991686</v>
      </c>
      <c r="D23" s="4">
        <f t="shared" si="2"/>
        <v>10.333333333333337</v>
      </c>
    </row>
    <row r="24" spans="1:4" ht="12.75">
      <c r="A24" s="25">
        <f t="shared" si="3"/>
        <v>3.2000000000000006</v>
      </c>
      <c r="B24" s="32">
        <f t="shared" si="0"/>
        <v>1165.302082048994</v>
      </c>
      <c r="C24" s="23">
        <f t="shared" si="1"/>
        <v>1.3451346427147173</v>
      </c>
      <c r="D24" s="4">
        <f t="shared" si="2"/>
        <v>11.780000000000005</v>
      </c>
    </row>
    <row r="25" spans="1:4" ht="12.75">
      <c r="A25" s="25">
        <f t="shared" si="3"/>
        <v>3.400000000000001</v>
      </c>
      <c r="B25" s="32">
        <f t="shared" si="0"/>
        <v>2192.5510186828524</v>
      </c>
      <c r="C25" s="23">
        <f t="shared" si="1"/>
        <v>1.4036676682383638</v>
      </c>
      <c r="D25" s="4">
        <f t="shared" si="2"/>
        <v>13.320000000000007</v>
      </c>
    </row>
    <row r="26" spans="1:4" ht="12.75">
      <c r="A26" s="25">
        <f t="shared" si="3"/>
        <v>3.600000000000001</v>
      </c>
      <c r="B26" s="32">
        <f t="shared" si="0"/>
        <v>4240.089611954571</v>
      </c>
      <c r="C26" s="23">
        <f t="shared" si="1"/>
        <v>1.459137377145595</v>
      </c>
      <c r="D26" s="4">
        <f t="shared" si="2"/>
        <v>14.95333333333334</v>
      </c>
    </row>
    <row r="27" spans="1:4" ht="12.75">
      <c r="A27" s="25">
        <f aca="true" t="shared" si="4" ref="A27:A38">A26+0.2</f>
        <v>3.800000000000001</v>
      </c>
      <c r="B27" s="32">
        <f t="shared" si="0"/>
        <v>8488.07159601364</v>
      </c>
      <c r="C27" s="23">
        <f t="shared" si="1"/>
        <v>1.5119680978097012</v>
      </c>
      <c r="D27" s="4">
        <f t="shared" si="2"/>
        <v>16.680000000000007</v>
      </c>
    </row>
    <row r="28" spans="1:4" ht="12.75">
      <c r="A28" s="25">
        <f t="shared" si="4"/>
        <v>4.000000000000001</v>
      </c>
      <c r="B28" s="32">
        <f t="shared" si="0"/>
        <v>17739.9689071788</v>
      </c>
      <c r="C28" s="23">
        <f t="shared" si="1"/>
        <v>1.5625000000000004</v>
      </c>
      <c r="D28" s="4">
        <f t="shared" si="2"/>
        <v>18.500000000000007</v>
      </c>
    </row>
    <row r="29" spans="1:4" ht="12.75">
      <c r="A29" s="25">
        <f t="shared" si="4"/>
        <v>4.200000000000001</v>
      </c>
      <c r="B29" s="32">
        <f t="shared" si="0"/>
        <v>39120.226447507346</v>
      </c>
      <c r="C29" s="23">
        <f t="shared" si="1"/>
        <v>1.6110096442324997</v>
      </c>
      <c r="D29" s="4">
        <f t="shared" si="2"/>
        <v>20.41333333333334</v>
      </c>
    </row>
    <row r="30" spans="1:4" ht="12.75">
      <c r="A30" s="25">
        <f t="shared" si="4"/>
        <v>4.400000000000001</v>
      </c>
      <c r="B30" s="32">
        <f t="shared" si="0"/>
        <v>92272.17444209644</v>
      </c>
      <c r="C30" s="23">
        <f t="shared" si="1"/>
        <v>1.657724729029269</v>
      </c>
      <c r="D30" s="4">
        <f t="shared" si="2"/>
        <v>22.42000000000001</v>
      </c>
    </row>
    <row r="31" spans="1:4" ht="12.75">
      <c r="A31" s="25">
        <f t="shared" si="4"/>
        <v>4.600000000000001</v>
      </c>
      <c r="B31" s="32">
        <f t="shared" si="0"/>
        <v>237068.3033097046</v>
      </c>
      <c r="C31" s="23">
        <f t="shared" si="1"/>
        <v>1.7028348672214426</v>
      </c>
      <c r="D31" s="4">
        <f t="shared" si="2"/>
        <v>24.520000000000017</v>
      </c>
    </row>
    <row r="32" spans="1:4" ht="12.75">
      <c r="A32" s="25">
        <f t="shared" si="4"/>
        <v>4.800000000000002</v>
      </c>
      <c r="B32" s="32">
        <f t="shared" si="0"/>
        <v>680532.1170067067</v>
      </c>
      <c r="C32" s="23">
        <f t="shared" si="1"/>
        <v>1.746499590192978</v>
      </c>
      <c r="D32" s="4">
        <f t="shared" si="2"/>
        <v>26.713333333333352</v>
      </c>
    </row>
    <row r="33" spans="1:4" ht="12.75">
      <c r="A33" s="25">
        <f t="shared" si="4"/>
        <v>5.000000000000002</v>
      </c>
      <c r="B33" s="32">
        <f t="shared" si="0"/>
        <v>2265625.0000000056</v>
      </c>
      <c r="C33" s="23">
        <f t="shared" si="1"/>
        <v>1.7888543819998322</v>
      </c>
      <c r="D33" s="4">
        <f t="shared" si="2"/>
        <v>29.00000000000002</v>
      </c>
    </row>
    <row r="34" spans="1:4" ht="12.75">
      <c r="A34" s="25">
        <f t="shared" si="4"/>
        <v>5.200000000000002</v>
      </c>
      <c r="B34" s="32">
        <f t="shared" si="0"/>
        <v>9272293.839499766</v>
      </c>
      <c r="C34" s="23">
        <f t="shared" si="1"/>
        <v>1.8300152902848594</v>
      </c>
      <c r="D34" s="4">
        <f t="shared" si="2"/>
        <v>31.38000000000002</v>
      </c>
    </row>
    <row r="35" spans="1:4" ht="12.75">
      <c r="A35" s="25">
        <f t="shared" si="4"/>
        <v>5.400000000000002</v>
      </c>
      <c r="B35" s="32">
        <f t="shared" si="0"/>
        <v>51505725.95518223</v>
      </c>
      <c r="C35" s="23">
        <f t="shared" si="1"/>
        <v>1.8700824936419906</v>
      </c>
      <c r="D35" s="4">
        <f t="shared" si="2"/>
        <v>33.85333333333336</v>
      </c>
    </row>
    <row r="36" spans="1:4" ht="12.75">
      <c r="A36" s="25">
        <f t="shared" si="4"/>
        <v>5.600000000000002</v>
      </c>
      <c r="B36" s="32">
        <f t="shared" si="0"/>
        <v>469785720.30064315</v>
      </c>
      <c r="C36" s="23">
        <f t="shared" si="1"/>
        <v>1.9091430932706674</v>
      </c>
      <c r="D36" s="4">
        <f t="shared" si="2"/>
        <v>36.42000000000003</v>
      </c>
    </row>
    <row r="37" spans="1:4" ht="12.75">
      <c r="A37" s="25">
        <f t="shared" si="4"/>
        <v>5.8000000000000025</v>
      </c>
      <c r="B37" s="32">
        <f t="shared" si="0"/>
        <v>11011158258.796515</v>
      </c>
      <c r="C37" s="23">
        <f t="shared" si="1"/>
        <v>1.9472733207083859</v>
      </c>
      <c r="D37" s="4">
        <f t="shared" si="2"/>
        <v>39.080000000000034</v>
      </c>
    </row>
    <row r="38" spans="1:4" ht="12.75">
      <c r="A38" s="25">
        <f t="shared" si="4"/>
        <v>6.000000000000003</v>
      </c>
      <c r="B38" s="32">
        <f t="shared" si="0"/>
        <v>3278234198016.271</v>
      </c>
      <c r="C38" s="23">
        <f t="shared" si="1"/>
        <v>1.9845403008660012</v>
      </c>
      <c r="D38" s="4">
        <f t="shared" si="2"/>
        <v>41.833333333333364</v>
      </c>
    </row>
    <row r="39" ht="12.75">
      <c r="C39" s="23"/>
    </row>
    <row r="40" ht="12.75">
      <c r="C40" s="23"/>
    </row>
    <row r="41" ht="12.75">
      <c r="C41" s="23"/>
    </row>
    <row r="42" ht="12.75">
      <c r="C42" s="23"/>
    </row>
    <row r="43" ht="12.75">
      <c r="C43" s="23"/>
    </row>
    <row r="44" ht="12.75">
      <c r="C44" s="23"/>
    </row>
    <row r="45" ht="12.75">
      <c r="C45" s="23"/>
    </row>
    <row r="46" ht="12.75">
      <c r="C46" s="23"/>
    </row>
    <row r="47" ht="12.75">
      <c r="C47" s="23"/>
    </row>
    <row r="48" ht="12.75">
      <c r="C48" s="23"/>
    </row>
    <row r="49" ht="12.75">
      <c r="C49" s="23"/>
    </row>
    <row r="50" ht="12.75">
      <c r="C50" s="23"/>
    </row>
    <row r="51" ht="12.75">
      <c r="C51" s="23"/>
    </row>
    <row r="52" ht="12.75">
      <c r="C52" s="23"/>
    </row>
    <row r="53" ht="12.75">
      <c r="C53" s="23"/>
    </row>
    <row r="54" ht="12.75">
      <c r="C54" s="23"/>
    </row>
    <row r="55" ht="12.75">
      <c r="C55" s="23"/>
    </row>
    <row r="56" ht="12.75">
      <c r="C56" s="23"/>
    </row>
    <row r="57" ht="12.75">
      <c r="C57" s="23"/>
    </row>
    <row r="58" ht="12.75">
      <c r="C58" s="23"/>
    </row>
    <row r="59" ht="12.75">
      <c r="C59" s="23"/>
    </row>
    <row r="60" ht="12.75">
      <c r="C60" s="23"/>
    </row>
    <row r="61" ht="12.75">
      <c r="C61" s="23"/>
    </row>
    <row r="62" ht="12.75">
      <c r="C62" s="23"/>
    </row>
    <row r="63" ht="12.75">
      <c r="C63" s="23"/>
    </row>
    <row r="64" ht="12.75">
      <c r="C64" s="23"/>
    </row>
    <row r="65" ht="12.75">
      <c r="C65" s="23"/>
    </row>
    <row r="66" ht="12.75">
      <c r="C66" s="23"/>
    </row>
    <row r="67" ht="12.75">
      <c r="C67" s="23"/>
    </row>
    <row r="68" ht="12.75">
      <c r="C68" s="23"/>
    </row>
    <row r="69" ht="12.75">
      <c r="C69" s="23"/>
    </row>
    <row r="70" ht="12.75">
      <c r="C70" s="23"/>
    </row>
    <row r="71" ht="12.75">
      <c r="C71" s="23"/>
    </row>
    <row r="72" ht="12.75">
      <c r="C72" s="23"/>
    </row>
    <row r="73" ht="12.75">
      <c r="C73" s="23"/>
    </row>
    <row r="74" ht="12.75">
      <c r="C74" s="23"/>
    </row>
    <row r="75" ht="12.75">
      <c r="C75" s="23"/>
    </row>
    <row r="76" ht="12.75">
      <c r="C76" s="23"/>
    </row>
    <row r="77" ht="12.75">
      <c r="C77" s="23"/>
    </row>
    <row r="78" ht="12.75">
      <c r="C78" s="23"/>
    </row>
    <row r="79" ht="12.75">
      <c r="C79" s="23"/>
    </row>
    <row r="80" ht="12.75">
      <c r="C80" s="23"/>
    </row>
    <row r="81" ht="12.75">
      <c r="C81" s="23"/>
    </row>
    <row r="82" ht="12.75">
      <c r="C82" s="23"/>
    </row>
    <row r="83" ht="12.75">
      <c r="C83" s="23"/>
    </row>
    <row r="84" ht="12.75">
      <c r="C84" s="23"/>
    </row>
    <row r="85" ht="12.75">
      <c r="C85" s="23"/>
    </row>
    <row r="86" ht="12.75">
      <c r="C86" s="23"/>
    </row>
    <row r="87" ht="12.75">
      <c r="C87" s="23"/>
    </row>
    <row r="88" ht="12.75">
      <c r="C88" s="23"/>
    </row>
    <row r="89" ht="12.75">
      <c r="C89" s="23"/>
    </row>
    <row r="90" ht="12.75">
      <c r="C90" s="23"/>
    </row>
    <row r="91" ht="12.75">
      <c r="C91" s="23"/>
    </row>
    <row r="92" ht="12.75">
      <c r="C92" s="23"/>
    </row>
    <row r="93" ht="12.75">
      <c r="C93" s="23"/>
    </row>
    <row r="94" ht="12.75">
      <c r="C94" s="23"/>
    </row>
    <row r="95" ht="12.75">
      <c r="C95" s="23"/>
    </row>
    <row r="96" ht="12.75">
      <c r="C96" s="23"/>
    </row>
    <row r="97" ht="12.75">
      <c r="C97" s="2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1">
      <selection activeCell="B3" sqref="B3"/>
    </sheetView>
  </sheetViews>
  <sheetFormatPr defaultColWidth="9.140625" defaultRowHeight="12.75"/>
  <cols>
    <col min="1" max="1" width="9.140625" style="5" customWidth="1"/>
    <col min="2" max="3" width="9.140625" style="4" customWidth="1"/>
    <col min="6" max="6" width="10.8515625" style="0" customWidth="1"/>
  </cols>
  <sheetData>
    <row r="1" ht="12.75">
      <c r="A1" s="1" t="s">
        <v>2</v>
      </c>
    </row>
    <row r="2" ht="12.75">
      <c r="A2" s="1"/>
    </row>
    <row r="3" spans="1:5" ht="12.75">
      <c r="A3" s="8" t="s">
        <v>4</v>
      </c>
      <c r="B3" s="9">
        <v>1.4</v>
      </c>
      <c r="E3" s="1"/>
    </row>
    <row r="4" spans="1:5" ht="12.75">
      <c r="A4" s="2"/>
      <c r="B4"/>
      <c r="E4" s="1"/>
    </row>
    <row r="5" spans="1:3" ht="12.75">
      <c r="A5" s="10"/>
      <c r="B5" s="14" t="s">
        <v>0</v>
      </c>
      <c r="C5" s="15" t="s">
        <v>1</v>
      </c>
    </row>
    <row r="6" spans="1:3" ht="15.75">
      <c r="A6" s="13" t="s">
        <v>6</v>
      </c>
      <c r="B6" s="14" t="s">
        <v>7</v>
      </c>
      <c r="C6" s="15" t="s">
        <v>7</v>
      </c>
    </row>
    <row r="7" spans="1:3" ht="12.75">
      <c r="A7" s="11"/>
      <c r="B7" s="6"/>
      <c r="C7" s="7"/>
    </row>
    <row r="8" spans="1:3" ht="12.75">
      <c r="A8" s="11">
        <f>1</f>
        <v>1</v>
      </c>
      <c r="B8" s="6">
        <f>((Gam+1)/(Gam-1)-A8)/((Gam+1)*A8/(Gam-1)-1)</f>
        <v>1</v>
      </c>
      <c r="C8" s="7">
        <f>A8^(-Gam)</f>
        <v>1</v>
      </c>
    </row>
    <row r="9" spans="1:3" ht="12.75">
      <c r="A9" s="11">
        <f>A8-0.005</f>
        <v>0.995</v>
      </c>
      <c r="B9" s="6">
        <f aca="true" t="shared" si="0" ref="B9:B72">((Gam+1)/(Gam-1)-A9)/((Gam+1)*A9/(Gam-1)-1)</f>
        <v>1.0070422535211268</v>
      </c>
      <c r="C9" s="7">
        <f aca="true" t="shared" si="1" ref="C9:C72">A9^(-Gam)</f>
        <v>1.0070422393161065</v>
      </c>
    </row>
    <row r="10" spans="1:3" ht="12.75">
      <c r="A10" s="11">
        <f aca="true" t="shared" si="2" ref="A10:A73">A9-0.005</f>
        <v>0.99</v>
      </c>
      <c r="B10" s="6">
        <f t="shared" si="0"/>
        <v>1.0141700404858298</v>
      </c>
      <c r="C10" s="7">
        <f t="shared" si="1"/>
        <v>1.0141699251726337</v>
      </c>
    </row>
    <row r="11" spans="1:3" ht="12.75">
      <c r="A11" s="11">
        <f t="shared" si="2"/>
        <v>0.985</v>
      </c>
      <c r="B11" s="6">
        <f t="shared" si="0"/>
        <v>1.0213849287169041</v>
      </c>
      <c r="C11" s="7">
        <f t="shared" si="1"/>
        <v>1.0213845337745953</v>
      </c>
    </row>
    <row r="12" spans="1:3" ht="12.75">
      <c r="A12" s="11">
        <f t="shared" si="2"/>
        <v>0.98</v>
      </c>
      <c r="B12" s="6">
        <f t="shared" si="0"/>
        <v>1.028688524590164</v>
      </c>
      <c r="C12" s="7">
        <f t="shared" si="1"/>
        <v>1.0286875744999973</v>
      </c>
    </row>
    <row r="13" spans="1:3" ht="12.75">
      <c r="A13" s="11">
        <f t="shared" si="2"/>
        <v>0.975</v>
      </c>
      <c r="B13" s="6">
        <f t="shared" si="0"/>
        <v>1.0360824742268042</v>
      </c>
      <c r="C13" s="7">
        <f t="shared" si="1"/>
        <v>1.0360805908194124</v>
      </c>
    </row>
    <row r="14" spans="1:3" ht="12.75">
      <c r="A14" s="11">
        <f t="shared" si="2"/>
        <v>0.97</v>
      </c>
      <c r="B14" s="6">
        <f t="shared" si="0"/>
        <v>1.0435684647302905</v>
      </c>
      <c r="C14" s="7">
        <f t="shared" si="1"/>
        <v>1.0435651612459236</v>
      </c>
    </row>
    <row r="15" spans="1:3" ht="12.75">
      <c r="A15" s="11">
        <f t="shared" si="2"/>
        <v>0.965</v>
      </c>
      <c r="B15" s="6">
        <f t="shared" si="0"/>
        <v>1.0511482254697286</v>
      </c>
      <c r="C15" s="7">
        <f t="shared" si="1"/>
        <v>1.0511429003165982</v>
      </c>
    </row>
    <row r="16" spans="1:3" ht="12.75">
      <c r="A16" s="11">
        <f t="shared" si="2"/>
        <v>0.96</v>
      </c>
      <c r="B16" s="6">
        <f t="shared" si="0"/>
        <v>1.0588235294117647</v>
      </c>
      <c r="C16" s="7">
        <f t="shared" si="1"/>
        <v>1.058815459606714</v>
      </c>
    </row>
    <row r="17" spans="1:3" ht="12.75">
      <c r="A17" s="11">
        <f t="shared" si="2"/>
        <v>0.955</v>
      </c>
      <c r="B17" s="6">
        <f t="shared" si="0"/>
        <v>1.0665961945031712</v>
      </c>
      <c r="C17" s="7">
        <f t="shared" si="1"/>
        <v>1.0665845287780047</v>
      </c>
    </row>
    <row r="18" spans="1:3" ht="12.75">
      <c r="A18" s="11">
        <f t="shared" si="2"/>
        <v>0.95</v>
      </c>
      <c r="B18" s="6">
        <f t="shared" si="0"/>
        <v>1.0744680851063828</v>
      </c>
      <c r="C18" s="7">
        <f t="shared" si="1"/>
        <v>1.0744518366622502</v>
      </c>
    </row>
    <row r="19" spans="1:3" ht="12.75">
      <c r="A19" s="11">
        <f t="shared" si="2"/>
        <v>0.945</v>
      </c>
      <c r="B19" s="6">
        <f t="shared" si="0"/>
        <v>1.082441113490364</v>
      </c>
      <c r="C19" s="7">
        <f t="shared" si="1"/>
        <v>1.0824191523816007</v>
      </c>
    </row>
    <row r="20" spans="1:3" ht="12.75">
      <c r="A20" s="11">
        <f t="shared" si="2"/>
        <v>0.94</v>
      </c>
      <c r="B20" s="6">
        <f t="shared" si="0"/>
        <v>1.0905172413793103</v>
      </c>
      <c r="C20" s="7">
        <f t="shared" si="1"/>
        <v>1.0904882865070786</v>
      </c>
    </row>
    <row r="21" spans="1:3" ht="12.75">
      <c r="A21" s="11">
        <f t="shared" si="2"/>
        <v>0.9349999999999999</v>
      </c>
      <c r="B21" s="6">
        <f t="shared" si="0"/>
        <v>1.0986984815618224</v>
      </c>
      <c r="C21" s="7">
        <f t="shared" si="1"/>
        <v>1.098661092256772</v>
      </c>
    </row>
    <row r="22" spans="1:3" ht="12.75">
      <c r="A22" s="11">
        <f t="shared" si="2"/>
        <v>0.9299999999999999</v>
      </c>
      <c r="B22" s="6">
        <f t="shared" si="0"/>
        <v>1.1069868995633187</v>
      </c>
      <c r="C22" s="7">
        <f t="shared" si="1"/>
        <v>1.106939466735301</v>
      </c>
    </row>
    <row r="23" spans="1:3" ht="12.75">
      <c r="A23" s="11">
        <f t="shared" si="2"/>
        <v>0.9249999999999999</v>
      </c>
      <c r="B23" s="6">
        <f t="shared" si="0"/>
        <v>1.1153846153846154</v>
      </c>
      <c r="C23" s="7">
        <f t="shared" si="1"/>
        <v>1.1153253522162072</v>
      </c>
    </row>
    <row r="24" spans="1:3" ht="12.75">
      <c r="A24" s="11">
        <f t="shared" si="2"/>
        <v>0.9199999999999999</v>
      </c>
      <c r="B24" s="6">
        <f t="shared" si="0"/>
        <v>1.1238938053097347</v>
      </c>
      <c r="C24" s="7">
        <f t="shared" si="1"/>
        <v>1.123820737468999</v>
      </c>
    </row>
    <row r="25" spans="1:3" ht="12.75">
      <c r="A25" s="11">
        <f t="shared" si="2"/>
        <v>0.9149999999999999</v>
      </c>
      <c r="B25" s="6">
        <f t="shared" si="0"/>
        <v>1.1325167037861916</v>
      </c>
      <c r="C25" s="7">
        <f t="shared" si="1"/>
        <v>1.1324276591326554</v>
      </c>
    </row>
    <row r="26" spans="1:3" ht="12.75">
      <c r="A26" s="11">
        <f t="shared" si="2"/>
        <v>0.9099999999999999</v>
      </c>
      <c r="B26" s="6">
        <f t="shared" si="0"/>
        <v>1.1412556053811658</v>
      </c>
      <c r="C26" s="7">
        <f t="shared" si="1"/>
        <v>1.1411482031374827</v>
      </c>
    </row>
    <row r="27" spans="1:3" ht="12.75">
      <c r="A27" s="11">
        <f t="shared" si="2"/>
        <v>0.9049999999999999</v>
      </c>
      <c r="B27" s="6">
        <f t="shared" si="0"/>
        <v>1.1501128668171559</v>
      </c>
      <c r="C27" s="7">
        <f t="shared" si="1"/>
        <v>1.1499845061773015</v>
      </c>
    </row>
    <row r="28" spans="1:3" ht="12.75">
      <c r="A28" s="11">
        <f t="shared" si="2"/>
        <v>0.8999999999999999</v>
      </c>
      <c r="B28" s="6">
        <f t="shared" si="0"/>
        <v>1.1590909090909094</v>
      </c>
      <c r="C28" s="7">
        <f t="shared" si="1"/>
        <v>1.1589387572340366</v>
      </c>
    </row>
    <row r="29" spans="1:3" ht="12.75">
      <c r="A29" s="11">
        <f t="shared" si="2"/>
        <v>0.8949999999999999</v>
      </c>
      <c r="B29" s="6">
        <f t="shared" si="0"/>
        <v>1.1681922196796342</v>
      </c>
      <c r="C29" s="7">
        <f t="shared" si="1"/>
        <v>1.1680131991568767</v>
      </c>
    </row>
    <row r="30" spans="1:3" ht="12.75">
      <c r="A30" s="11">
        <f t="shared" si="2"/>
        <v>0.8899999999999999</v>
      </c>
      <c r="B30" s="6">
        <f t="shared" si="0"/>
        <v>1.1774193548387097</v>
      </c>
      <c r="C30" s="7">
        <f t="shared" si="1"/>
        <v>1.1772101302982791</v>
      </c>
    </row>
    <row r="31" spans="1:3" ht="12.75">
      <c r="A31" s="11">
        <f t="shared" si="2"/>
        <v>0.8849999999999999</v>
      </c>
      <c r="B31" s="6">
        <f t="shared" si="0"/>
        <v>1.1867749419953597</v>
      </c>
      <c r="C31" s="7">
        <f t="shared" si="1"/>
        <v>1.1865319062091912</v>
      </c>
    </row>
    <row r="32" spans="1:3" ht="12.75">
      <c r="A32" s="11">
        <f t="shared" si="2"/>
        <v>0.8799999999999999</v>
      </c>
      <c r="B32" s="6">
        <f t="shared" si="0"/>
        <v>1.1962616822429908</v>
      </c>
      <c r="C32" s="7">
        <f t="shared" si="1"/>
        <v>1.195980941395991</v>
      </c>
    </row>
    <row r="33" spans="1:3" ht="12.75">
      <c r="A33" s="11">
        <f t="shared" si="2"/>
        <v>0.8749999999999999</v>
      </c>
      <c r="B33" s="6">
        <f t="shared" si="0"/>
        <v>1.2058823529411766</v>
      </c>
      <c r="C33" s="7">
        <f t="shared" si="1"/>
        <v>1.2055597111417506</v>
      </c>
    </row>
    <row r="34" spans="1:3" ht="12.75">
      <c r="A34" s="11">
        <f t="shared" si="2"/>
        <v>0.8699999999999999</v>
      </c>
      <c r="B34" s="6">
        <f t="shared" si="0"/>
        <v>1.2156398104265402</v>
      </c>
      <c r="C34" s="7">
        <f t="shared" si="1"/>
        <v>1.2152707533945686</v>
      </c>
    </row>
    <row r="35" spans="1:3" ht="12.75">
      <c r="A35" s="11">
        <f t="shared" si="2"/>
        <v>0.8649999999999999</v>
      </c>
      <c r="B35" s="6">
        <f t="shared" si="0"/>
        <v>1.2255369928400954</v>
      </c>
      <c r="C35" s="7">
        <f t="shared" si="1"/>
        <v>1.225116670725836</v>
      </c>
    </row>
    <row r="36" spans="1:3" ht="12.75">
      <c r="A36" s="11">
        <f t="shared" si="2"/>
        <v>0.8599999999999999</v>
      </c>
      <c r="B36" s="6">
        <f t="shared" si="0"/>
        <v>1.2355769230769231</v>
      </c>
      <c r="C36" s="7">
        <f t="shared" si="1"/>
        <v>1.235100132361457</v>
      </c>
    </row>
    <row r="37" spans="1:3" ht="12.75">
      <c r="A37" s="11">
        <f t="shared" si="2"/>
        <v>0.8549999999999999</v>
      </c>
      <c r="B37" s="6">
        <f t="shared" si="0"/>
        <v>1.2457627118644072</v>
      </c>
      <c r="C37" s="7">
        <f t="shared" si="1"/>
        <v>1.2452238762891763</v>
      </c>
    </row>
    <row r="38" spans="1:3" ht="12.75">
      <c r="A38" s="11">
        <f t="shared" si="2"/>
        <v>0.8499999999999999</v>
      </c>
      <c r="B38" s="6">
        <f t="shared" si="0"/>
        <v>1.25609756097561</v>
      </c>
      <c r="C38" s="7">
        <f t="shared" si="1"/>
        <v>1.2554907114453355</v>
      </c>
    </row>
    <row r="39" spans="1:3" ht="12.75">
      <c r="A39" s="11">
        <f t="shared" si="2"/>
        <v>0.8449999999999999</v>
      </c>
      <c r="B39" s="6">
        <f t="shared" si="0"/>
        <v>1.2665847665847667</v>
      </c>
      <c r="C39" s="7">
        <f t="shared" si="1"/>
        <v>1.2659035199845403</v>
      </c>
    </row>
    <row r="40" spans="1:3" ht="12.75">
      <c r="A40" s="11">
        <f t="shared" si="2"/>
        <v>0.8399999999999999</v>
      </c>
      <c r="B40" s="6">
        <f t="shared" si="0"/>
        <v>1.2772277227722775</v>
      </c>
      <c r="C40" s="7">
        <f t="shared" si="1"/>
        <v>1.2764652596358903</v>
      </c>
    </row>
    <row r="41" spans="1:3" ht="12.75">
      <c r="A41" s="11">
        <f t="shared" si="2"/>
        <v>0.8349999999999999</v>
      </c>
      <c r="B41" s="6">
        <f t="shared" si="0"/>
        <v>1.2880299251870326</v>
      </c>
      <c r="C41" s="7">
        <f t="shared" si="1"/>
        <v>1.2871789661496187</v>
      </c>
    </row>
    <row r="42" spans="1:3" ht="12.75">
      <c r="A42" s="11">
        <f t="shared" si="2"/>
        <v>0.8299999999999998</v>
      </c>
      <c r="B42" s="6">
        <f t="shared" si="0"/>
        <v>1.2989949748743723</v>
      </c>
      <c r="C42" s="7">
        <f t="shared" si="1"/>
        <v>1.2980477558381698</v>
      </c>
    </row>
    <row r="43" spans="1:3" ht="12.75">
      <c r="A43" s="11">
        <f t="shared" si="2"/>
        <v>0.8249999999999998</v>
      </c>
      <c r="B43" s="6">
        <f t="shared" si="0"/>
        <v>1.3101265822784811</v>
      </c>
      <c r="C43" s="7">
        <f t="shared" si="1"/>
        <v>1.3090748282159606</v>
      </c>
    </row>
    <row r="44" spans="1:3" ht="12.75">
      <c r="A44" s="11">
        <f t="shared" si="2"/>
        <v>0.8199999999999998</v>
      </c>
      <c r="B44" s="6">
        <f t="shared" si="0"/>
        <v>1.3214285714285718</v>
      </c>
      <c r="C44" s="7">
        <f t="shared" si="1"/>
        <v>1.3202634687422816</v>
      </c>
    </row>
    <row r="45" spans="1:3" ht="12.75">
      <c r="A45" s="11">
        <f t="shared" si="2"/>
        <v>0.8149999999999998</v>
      </c>
      <c r="B45" s="6">
        <f t="shared" si="0"/>
        <v>1.3329048843187665</v>
      </c>
      <c r="C45" s="7">
        <f t="shared" si="1"/>
        <v>1.3316170516720247</v>
      </c>
    </row>
    <row r="46" spans="1:3" ht="12.75">
      <c r="A46" s="11">
        <f t="shared" si="2"/>
        <v>0.8099999999999998</v>
      </c>
      <c r="B46" s="6">
        <f t="shared" si="0"/>
        <v>1.3445595854922285</v>
      </c>
      <c r="C46" s="7">
        <f t="shared" si="1"/>
        <v>1.3431390430191728</v>
      </c>
    </row>
    <row r="47" spans="1:3" ht="12.75">
      <c r="A47" s="11">
        <f t="shared" si="2"/>
        <v>0.8049999999999998</v>
      </c>
      <c r="B47" s="6">
        <f t="shared" si="0"/>
        <v>1.3563968668407314</v>
      </c>
      <c r="C47" s="7">
        <f t="shared" si="1"/>
        <v>1.3548330036382357</v>
      </c>
    </row>
    <row r="48" spans="1:3" ht="12.75">
      <c r="A48" s="11">
        <f t="shared" si="2"/>
        <v>0.7999999999999998</v>
      </c>
      <c r="B48" s="6">
        <f t="shared" si="0"/>
        <v>1.3684210526315792</v>
      </c>
      <c r="C48" s="7">
        <f t="shared" si="1"/>
        <v>1.366702592429098</v>
      </c>
    </row>
    <row r="49" spans="1:3" ht="12.75">
      <c r="A49" s="11">
        <f t="shared" si="2"/>
        <v>0.7949999999999998</v>
      </c>
      <c r="B49" s="6">
        <f t="shared" si="0"/>
        <v>1.3806366047745362</v>
      </c>
      <c r="C49" s="7">
        <f t="shared" si="1"/>
        <v>1.378751569671028</v>
      </c>
    </row>
    <row r="50" spans="1:3" ht="12.75">
      <c r="A50" s="11">
        <f t="shared" si="2"/>
        <v>0.7899999999999998</v>
      </c>
      <c r="B50" s="6">
        <f t="shared" si="0"/>
        <v>1.3930481283422465</v>
      </c>
      <c r="C50" s="7">
        <f t="shared" si="1"/>
        <v>1.3909838004919053</v>
      </c>
    </row>
    <row r="51" spans="1:3" ht="12.75">
      <c r="A51" s="11">
        <f t="shared" si="2"/>
        <v>0.7849999999999998</v>
      </c>
      <c r="B51" s="6">
        <f t="shared" si="0"/>
        <v>1.4056603773584908</v>
      </c>
      <c r="C51" s="7">
        <f t="shared" si="1"/>
        <v>1.4034032584790477</v>
      </c>
    </row>
    <row r="52" spans="1:3" ht="12.75">
      <c r="A52" s="11">
        <f t="shared" si="2"/>
        <v>0.7799999999999998</v>
      </c>
      <c r="B52" s="6">
        <f t="shared" si="0"/>
        <v>1.4184782608695654</v>
      </c>
      <c r="C52" s="7">
        <f t="shared" si="1"/>
        <v>1.4160140294383623</v>
      </c>
    </row>
    <row r="53" spans="1:3" ht="12.75">
      <c r="A53" s="11">
        <f t="shared" si="2"/>
        <v>0.7749999999999998</v>
      </c>
      <c r="B53" s="6">
        <f t="shared" si="0"/>
        <v>1.431506849315069</v>
      </c>
      <c r="C53" s="7">
        <f t="shared" si="1"/>
        <v>1.428820315308915</v>
      </c>
    </row>
    <row r="54" spans="1:3" ht="12.75">
      <c r="A54" s="11">
        <f t="shared" si="2"/>
        <v>0.7699999999999998</v>
      </c>
      <c r="B54" s="6">
        <f t="shared" si="0"/>
        <v>1.4447513812154702</v>
      </c>
      <c r="C54" s="7">
        <f t="shared" si="1"/>
        <v>1.44182643824039</v>
      </c>
    </row>
    <row r="55" spans="1:3" ht="12.75">
      <c r="A55" s="11">
        <f t="shared" si="2"/>
        <v>0.7649999999999998</v>
      </c>
      <c r="B55" s="6">
        <f t="shared" si="0"/>
        <v>1.4582172701949865</v>
      </c>
      <c r="C55" s="7">
        <f t="shared" si="1"/>
        <v>1.4550368448413333</v>
      </c>
    </row>
    <row r="56" spans="1:3" ht="12.75">
      <c r="A56" s="11">
        <f t="shared" si="2"/>
        <v>0.7599999999999998</v>
      </c>
      <c r="B56" s="6">
        <f t="shared" si="0"/>
        <v>1.471910112359551</v>
      </c>
      <c r="C56" s="7">
        <f t="shared" si="1"/>
        <v>1.468456110606503</v>
      </c>
    </row>
    <row r="57" spans="1:3" ht="12.75">
      <c r="A57" s="11">
        <f t="shared" si="2"/>
        <v>0.7549999999999998</v>
      </c>
      <c r="B57" s="6">
        <f t="shared" si="0"/>
        <v>1.485835694050992</v>
      </c>
      <c r="C57" s="7">
        <f t="shared" si="1"/>
        <v>1.4820889445321148</v>
      </c>
    </row>
    <row r="58" spans="1:3" ht="12.75">
      <c r="A58" s="11">
        <f t="shared" si="2"/>
        <v>0.7499999999999998</v>
      </c>
      <c r="B58" s="6">
        <f t="shared" si="0"/>
        <v>1.5000000000000007</v>
      </c>
      <c r="C58" s="7">
        <f t="shared" si="1"/>
        <v>1.4959401939282666</v>
      </c>
    </row>
    <row r="59" spans="1:3" ht="12.75">
      <c r="A59" s="11">
        <f t="shared" si="2"/>
        <v>0.7449999999999998</v>
      </c>
      <c r="B59" s="6">
        <f t="shared" si="0"/>
        <v>1.5144092219020175</v>
      </c>
      <c r="C59" s="7">
        <f t="shared" si="1"/>
        <v>1.5100148494383463</v>
      </c>
    </row>
    <row r="60" spans="1:3" ht="12.75">
      <c r="A60" s="11">
        <f t="shared" si="2"/>
        <v>0.7399999999999998</v>
      </c>
      <c r="B60" s="6">
        <f t="shared" si="0"/>
        <v>1.5290697674418612</v>
      </c>
      <c r="C60" s="7">
        <f t="shared" si="1"/>
        <v>1.5243180502757872</v>
      </c>
    </row>
    <row r="61" spans="1:3" ht="12.75">
      <c r="A61" s="11">
        <f t="shared" si="2"/>
        <v>0.7349999999999998</v>
      </c>
      <c r="B61" s="6">
        <f t="shared" si="0"/>
        <v>1.5439882697947223</v>
      </c>
      <c r="C61" s="7">
        <f t="shared" si="1"/>
        <v>1.538855089689124</v>
      </c>
    </row>
    <row r="62" spans="1:3" ht="12.75">
      <c r="A62" s="11">
        <f t="shared" si="2"/>
        <v>0.7299999999999998</v>
      </c>
      <c r="B62" s="6">
        <f t="shared" si="0"/>
        <v>1.559171597633137</v>
      </c>
      <c r="C62" s="7">
        <f t="shared" si="1"/>
        <v>1.5536314206669415</v>
      </c>
    </row>
    <row r="63" spans="1:3" ht="12.75">
      <c r="A63" s="11">
        <f t="shared" si="2"/>
        <v>0.7249999999999998</v>
      </c>
      <c r="B63" s="6">
        <f t="shared" si="0"/>
        <v>1.5746268656716422</v>
      </c>
      <c r="C63" s="7">
        <f t="shared" si="1"/>
        <v>1.5686526618949712</v>
      </c>
    </row>
    <row r="64" spans="1:3" ht="12.75">
      <c r="A64" s="11">
        <f t="shared" si="2"/>
        <v>0.7199999999999998</v>
      </c>
      <c r="B64" s="6">
        <f t="shared" si="0"/>
        <v>1.5903614457831332</v>
      </c>
      <c r="C64" s="7">
        <f t="shared" si="1"/>
        <v>1.5839246039783146</v>
      </c>
    </row>
    <row r="65" spans="1:3" ht="12.75">
      <c r="A65" s="11">
        <f t="shared" si="2"/>
        <v>0.7149999999999997</v>
      </c>
      <c r="B65" s="6">
        <f t="shared" si="0"/>
        <v>1.606382978723405</v>
      </c>
      <c r="C65" s="7">
        <f t="shared" si="1"/>
        <v>1.5994532159425265</v>
      </c>
    </row>
    <row r="66" spans="1:3" ht="12.75">
      <c r="A66" s="11">
        <f t="shared" si="2"/>
        <v>0.7099999999999997</v>
      </c>
      <c r="B66" s="6">
        <f t="shared" si="0"/>
        <v>1.6226993865030683</v>
      </c>
      <c r="C66" s="7">
        <f t="shared" si="1"/>
        <v>1.6152446520281194</v>
      </c>
    </row>
    <row r="67" spans="1:3" ht="12.75">
      <c r="A67" s="11">
        <f t="shared" si="2"/>
        <v>0.7049999999999997</v>
      </c>
      <c r="B67" s="6">
        <f t="shared" si="0"/>
        <v>1.639318885448917</v>
      </c>
      <c r="C67" s="7">
        <f t="shared" si="1"/>
        <v>1.6313052587939025</v>
      </c>
    </row>
    <row r="68" spans="1:3" ht="12.75">
      <c r="A68" s="11">
        <f t="shared" si="2"/>
        <v>0.6999999999999997</v>
      </c>
      <c r="B68" s="6">
        <f t="shared" si="0"/>
        <v>1.6562500000000007</v>
      </c>
      <c r="C68" s="7">
        <f t="shared" si="1"/>
        <v>1.6476415825455053</v>
      </c>
    </row>
    <row r="69" spans="1:3" ht="12.75">
      <c r="A69" s="11">
        <f t="shared" si="2"/>
        <v>0.6949999999999997</v>
      </c>
      <c r="B69" s="6">
        <f t="shared" si="0"/>
        <v>1.6735015772870672</v>
      </c>
      <c r="C69" s="7">
        <f t="shared" si="1"/>
        <v>1.6642603771064244</v>
      </c>
    </row>
    <row r="70" spans="1:3" ht="12.75">
      <c r="A70" s="11">
        <f t="shared" si="2"/>
        <v>0.6899999999999997</v>
      </c>
      <c r="B70" s="6">
        <f t="shared" si="0"/>
        <v>1.6910828025477718</v>
      </c>
      <c r="C70" s="7">
        <f t="shared" si="1"/>
        <v>1.681168611949982</v>
      </c>
    </row>
    <row r="71" spans="1:3" ht="12.75">
      <c r="A71" s="11">
        <f t="shared" si="2"/>
        <v>0.6849999999999997</v>
      </c>
      <c r="B71" s="6">
        <f t="shared" si="0"/>
        <v>1.7090032154340844</v>
      </c>
      <c r="C71" s="7">
        <f t="shared" si="1"/>
        <v>1.6983734807117254</v>
      </c>
    </row>
    <row r="72" spans="1:3" ht="12.75">
      <c r="A72" s="11">
        <f t="shared" si="2"/>
        <v>0.6799999999999997</v>
      </c>
      <c r="B72" s="6">
        <f t="shared" si="0"/>
        <v>1.7272727272727282</v>
      </c>
      <c r="C72" s="7">
        <f t="shared" si="1"/>
        <v>1.7158824101029928</v>
      </c>
    </row>
    <row r="73" spans="1:3" ht="12.75">
      <c r="A73" s="11">
        <f t="shared" si="2"/>
        <v>0.6749999999999997</v>
      </c>
      <c r="B73" s="6">
        <f aca="true" t="shared" si="3" ref="B73:B133">((Gam+1)/(Gam-1)-A73)/((Gam+1)*A73/(Gam-1)-1)</f>
        <v>1.7459016393442632</v>
      </c>
      <c r="C73" s="7">
        <f aca="true" t="shared" si="4" ref="C73:C133">A73^(-Gam)</f>
        <v>1.733703069247669</v>
      </c>
    </row>
    <row r="74" spans="1:3" ht="12.75">
      <c r="A74" s="11">
        <f aca="true" t="shared" si="5" ref="A74:A133">A73-0.005</f>
        <v>0.6699999999999997</v>
      </c>
      <c r="B74" s="6">
        <f t="shared" si="3"/>
        <v>1.7649006622516568</v>
      </c>
      <c r="C74" s="7">
        <f t="shared" si="4"/>
        <v>1.7518433794655375</v>
      </c>
    </row>
    <row r="75" spans="1:3" ht="12.75">
      <c r="A75" s="11">
        <f t="shared" si="5"/>
        <v>0.6649999999999997</v>
      </c>
      <c r="B75" s="6">
        <f t="shared" si="3"/>
        <v>1.7842809364548504</v>
      </c>
      <c r="C75" s="7">
        <f t="shared" si="4"/>
        <v>1.770311524527115</v>
      </c>
    </row>
    <row r="76" spans="1:3" ht="12.75">
      <c r="A76" s="11">
        <f t="shared" si="5"/>
        <v>0.6599999999999997</v>
      </c>
      <c r="B76" s="6">
        <f t="shared" si="3"/>
        <v>1.8040540540540555</v>
      </c>
      <c r="C76" s="7">
        <f t="shared" si="4"/>
        <v>1.7891159614064298</v>
      </c>
    </row>
    <row r="77" spans="1:3" ht="12.75">
      <c r="A77" s="11">
        <f t="shared" si="5"/>
        <v>0.6549999999999997</v>
      </c>
      <c r="B77" s="6">
        <f t="shared" si="3"/>
        <v>1.824232081911264</v>
      </c>
      <c r="C77" s="7">
        <f t="shared" si="4"/>
        <v>1.8082654315599338</v>
      </c>
    </row>
    <row r="78" spans="1:3" ht="12.75">
      <c r="A78" s="11">
        <f t="shared" si="5"/>
        <v>0.6499999999999997</v>
      </c>
      <c r="B78" s="6">
        <f t="shared" si="3"/>
        <v>1.844827586206898</v>
      </c>
      <c r="C78" s="7">
        <f t="shared" si="4"/>
        <v>1.8277689727615225</v>
      </c>
    </row>
    <row r="79" spans="1:3" ht="12.75">
      <c r="A79" s="11">
        <f t="shared" si="5"/>
        <v>0.6449999999999997</v>
      </c>
      <c r="B79" s="6">
        <f t="shared" si="3"/>
        <v>1.8658536585365866</v>
      </c>
      <c r="C79" s="7">
        <f t="shared" si="4"/>
        <v>1.8476359315256259</v>
      </c>
    </row>
    <row r="80" spans="1:3" ht="12.75">
      <c r="A80" s="11">
        <f t="shared" si="5"/>
        <v>0.6399999999999997</v>
      </c>
      <c r="B80" s="6">
        <f t="shared" si="3"/>
        <v>1.8873239436619733</v>
      </c>
      <c r="C80" s="7">
        <f t="shared" si="4"/>
        <v>1.8678759761524173</v>
      </c>
    </row>
    <row r="81" spans="1:3" ht="12.75">
      <c r="A81" s="11">
        <f t="shared" si="5"/>
        <v>0.6349999999999997</v>
      </c>
      <c r="B81" s="6">
        <f t="shared" si="3"/>
        <v>1.9092526690391471</v>
      </c>
      <c r="C81" s="7">
        <f t="shared" si="4"/>
        <v>1.888499110431443</v>
      </c>
    </row>
    <row r="82" spans="1:3" ht="12.75">
      <c r="A82" s="11">
        <f t="shared" si="5"/>
        <v>0.6299999999999997</v>
      </c>
      <c r="B82" s="6">
        <f t="shared" si="3"/>
        <v>1.9316546762589941</v>
      </c>
      <c r="C82" s="7">
        <f t="shared" si="4"/>
        <v>1.9095156880424093</v>
      </c>
    </row>
    <row r="83" spans="1:3" ht="12.75">
      <c r="A83" s="11">
        <f t="shared" si="5"/>
        <v>0.6249999999999997</v>
      </c>
      <c r="B83" s="6">
        <f t="shared" si="3"/>
        <v>1.954545454545456</v>
      </c>
      <c r="C83" s="7">
        <f t="shared" si="4"/>
        <v>1.9309364276944534</v>
      </c>
    </row>
    <row r="84" spans="1:3" ht="12.75">
      <c r="A84" s="11">
        <f t="shared" si="5"/>
        <v>0.6199999999999997</v>
      </c>
      <c r="B84" s="6">
        <f t="shared" si="3"/>
        <v>1.9779411764705896</v>
      </c>
      <c r="C84" s="7">
        <f t="shared" si="4"/>
        <v>1.9527724290480555</v>
      </c>
    </row>
    <row r="85" spans="1:3" ht="12.75">
      <c r="A85" s="11">
        <f t="shared" si="5"/>
        <v>0.6149999999999997</v>
      </c>
      <c r="B85" s="6">
        <f t="shared" si="3"/>
        <v>2.0018587360594813</v>
      </c>
      <c r="C85" s="7">
        <f t="shared" si="4"/>
        <v>1.9750351894667348</v>
      </c>
    </row>
    <row r="86" spans="1:3" ht="12.75">
      <c r="A86" s="11">
        <f t="shared" si="5"/>
        <v>0.6099999999999997</v>
      </c>
      <c r="B86" s="6">
        <f t="shared" si="3"/>
        <v>2.026315789473686</v>
      </c>
      <c r="C86" s="7">
        <f t="shared" si="4"/>
        <v>1.9977366216489578</v>
      </c>
    </row>
    <row r="87" spans="1:3" ht="12.75">
      <c r="A87" s="11">
        <f t="shared" si="5"/>
        <v>0.6049999999999996</v>
      </c>
      <c r="B87" s="6">
        <f t="shared" si="3"/>
        <v>2.051330798479089</v>
      </c>
      <c r="C87" s="7">
        <f t="shared" si="4"/>
        <v>2.0208890721941692</v>
      </c>
    </row>
    <row r="88" spans="1:3" ht="12.75">
      <c r="A88" s="11">
        <f t="shared" si="5"/>
        <v>0.5999999999999996</v>
      </c>
      <c r="B88" s="6">
        <f t="shared" si="3"/>
        <v>2.076923076923079</v>
      </c>
      <c r="C88" s="7">
        <f t="shared" si="4"/>
        <v>2.0445053411606495</v>
      </c>
    </row>
    <row r="89" spans="1:3" ht="12.75">
      <c r="A89" s="11">
        <f t="shared" si="5"/>
        <v>0.5949999999999996</v>
      </c>
      <c r="B89" s="6">
        <f t="shared" si="3"/>
        <v>2.103112840466928</v>
      </c>
      <c r="C89" s="7">
        <f t="shared" si="4"/>
        <v>2.068598702676975</v>
      </c>
    </row>
    <row r="90" spans="1:3" ht="12.75">
      <c r="A90" s="11">
        <f t="shared" si="5"/>
        <v>0.5899999999999996</v>
      </c>
      <c r="B90" s="6">
        <f t="shared" si="3"/>
        <v>2.1299212598425217</v>
      </c>
      <c r="C90" s="7">
        <f t="shared" si="4"/>
        <v>2.093182926673266</v>
      </c>
    </row>
    <row r="91" spans="1:3" ht="12.75">
      <c r="A91" s="11">
        <f t="shared" si="5"/>
        <v>0.5849999999999996</v>
      </c>
      <c r="B91" s="6">
        <f t="shared" si="3"/>
        <v>2.1573705179282885</v>
      </c>
      <c r="C91" s="7">
        <f t="shared" si="4"/>
        <v>2.11827230180317</v>
      </c>
    </row>
    <row r="92" spans="1:3" ht="12.75">
      <c r="A92" s="11">
        <f t="shared" si="5"/>
        <v>0.5799999999999996</v>
      </c>
      <c r="B92" s="6">
        <f t="shared" si="3"/>
        <v>2.185483870967744</v>
      </c>
      <c r="C92" s="7">
        <f t="shared" si="4"/>
        <v>2.143881659632663</v>
      </c>
    </row>
    <row r="93" spans="1:3" ht="12.75">
      <c r="A93" s="11">
        <f t="shared" si="5"/>
        <v>0.5749999999999996</v>
      </c>
      <c r="B93" s="6">
        <f t="shared" si="3"/>
        <v>2.214285714285716</v>
      </c>
      <c r="C93" s="7">
        <f t="shared" si="4"/>
        <v>2.1700264001773353</v>
      </c>
    </row>
    <row r="94" spans="1:3" ht="12.75">
      <c r="A94" s="11">
        <f t="shared" si="5"/>
        <v>0.5699999999999996</v>
      </c>
      <c r="B94" s="6">
        <f t="shared" si="3"/>
        <v>2.2438016528925644</v>
      </c>
      <c r="C94" s="7">
        <f t="shared" si="4"/>
        <v>2.196722518875841</v>
      </c>
    </row>
    <row r="95" spans="1:3" ht="12.75">
      <c r="A95" s="11">
        <f t="shared" si="5"/>
        <v>0.5649999999999996</v>
      </c>
      <c r="B95" s="6">
        <f t="shared" si="3"/>
        <v>2.2740585774058597</v>
      </c>
      <c r="C95" s="7">
        <f t="shared" si="4"/>
        <v>2.2239866350937243</v>
      </c>
    </row>
    <row r="96" spans="1:3" ht="12.75">
      <c r="A96" s="11">
        <f t="shared" si="5"/>
        <v>0.5599999999999996</v>
      </c>
      <c r="B96" s="6">
        <f t="shared" si="3"/>
        <v>2.305084745762714</v>
      </c>
      <c r="C96" s="7">
        <f t="shared" si="4"/>
        <v>2.251836022258924</v>
      </c>
    </row>
    <row r="97" spans="1:3" ht="12.75">
      <c r="A97" s="11">
        <f t="shared" si="5"/>
        <v>0.5549999999999996</v>
      </c>
      <c r="B97" s="6">
        <f t="shared" si="3"/>
        <v>2.3369098712446372</v>
      </c>
      <c r="C97" s="7">
        <f t="shared" si="4"/>
        <v>2.2802886397379187</v>
      </c>
    </row>
    <row r="98" spans="1:3" ht="12.75">
      <c r="A98" s="11">
        <f t="shared" si="5"/>
        <v>0.5499999999999996</v>
      </c>
      <c r="B98" s="6">
        <f t="shared" si="3"/>
        <v>2.369565217391307</v>
      </c>
      <c r="C98" s="7">
        <f t="shared" si="4"/>
        <v>2.309363166569825</v>
      </c>
    </row>
    <row r="99" spans="1:3" ht="12.75">
      <c r="A99" s="11">
        <f t="shared" si="5"/>
        <v>0.5449999999999996</v>
      </c>
      <c r="B99" s="6">
        <f t="shared" si="3"/>
        <v>2.403083700440531</v>
      </c>
      <c r="C99" s="7">
        <f t="shared" si="4"/>
        <v>2.3390790371848165</v>
      </c>
    </row>
    <row r="100" spans="1:3" ht="12.75">
      <c r="A100" s="11">
        <f t="shared" si="5"/>
        <v>0.5399999999999996</v>
      </c>
      <c r="B100" s="6">
        <f t="shared" si="3"/>
        <v>2.4375000000000027</v>
      </c>
      <c r="C100" s="7">
        <f t="shared" si="4"/>
        <v>2.3694564792430732</v>
      </c>
    </row>
    <row r="101" spans="1:3" ht="12.75">
      <c r="A101" s="11">
        <f t="shared" si="5"/>
        <v>0.5349999999999996</v>
      </c>
      <c r="B101" s="6">
        <f t="shared" si="3"/>
        <v>2.4728506787330344</v>
      </c>
      <c r="C101" s="7">
        <f t="shared" si="4"/>
        <v>2.4005165537411846</v>
      </c>
    </row>
    <row r="102" spans="1:3" ht="12.75">
      <c r="A102" s="11">
        <f t="shared" si="5"/>
        <v>0.5299999999999996</v>
      </c>
      <c r="B102" s="6">
        <f t="shared" si="3"/>
        <v>2.509174311926609</v>
      </c>
      <c r="C102" s="7">
        <f t="shared" si="4"/>
        <v>2.4322811975445946</v>
      </c>
    </row>
    <row r="103" spans="1:3" ht="12.75">
      <c r="A103" s="11">
        <f t="shared" si="5"/>
        <v>0.5249999999999996</v>
      </c>
      <c r="B103" s="6">
        <f t="shared" si="3"/>
        <v>2.5465116279069795</v>
      </c>
      <c r="C103" s="7">
        <f t="shared" si="4"/>
        <v>2.4647732685173995</v>
      </c>
    </row>
    <row r="104" spans="1:3" ht="12.75">
      <c r="A104" s="11">
        <f t="shared" si="5"/>
        <v>0.5199999999999996</v>
      </c>
      <c r="B104" s="6">
        <f t="shared" si="3"/>
        <v>2.5849056603773617</v>
      </c>
      <c r="C104" s="7">
        <f t="shared" si="4"/>
        <v>2.498016593434642</v>
      </c>
    </row>
    <row r="105" spans="1:3" ht="12.75">
      <c r="A105" s="11">
        <f t="shared" si="5"/>
        <v>0.5149999999999996</v>
      </c>
      <c r="B105" s="6">
        <f t="shared" si="3"/>
        <v>2.624401913875601</v>
      </c>
      <c r="C105" s="7">
        <f t="shared" si="4"/>
        <v>2.5320360188774145</v>
      </c>
    </row>
    <row r="106" spans="1:3" ht="12.75">
      <c r="A106" s="11">
        <f t="shared" si="5"/>
        <v>0.5099999999999996</v>
      </c>
      <c r="B106" s="6">
        <f t="shared" si="3"/>
        <v>2.665048543689324</v>
      </c>
      <c r="C106" s="7">
        <f t="shared" si="4"/>
        <v>2.5668574653275726</v>
      </c>
    </row>
    <row r="107" spans="1:3" ht="12.75">
      <c r="A107" s="11">
        <f t="shared" si="5"/>
        <v>0.5049999999999996</v>
      </c>
      <c r="B107" s="6">
        <f t="shared" si="3"/>
        <v>2.706896551724141</v>
      </c>
      <c r="C107" s="7">
        <f t="shared" si="4"/>
        <v>2.602507984696961</v>
      </c>
    </row>
    <row r="108" spans="1:3" ht="12.75">
      <c r="A108" s="11">
        <f t="shared" si="5"/>
        <v>0.49999999999999956</v>
      </c>
      <c r="B108" s="6">
        <f t="shared" si="3"/>
        <v>2.750000000000004</v>
      </c>
      <c r="C108" s="7">
        <f t="shared" si="4"/>
        <v>2.6390158215457915</v>
      </c>
    </row>
    <row r="109" spans="1:3" ht="12.75">
      <c r="A109" s="11">
        <f t="shared" si="5"/>
        <v>0.49499999999999955</v>
      </c>
      <c r="B109" s="6">
        <f t="shared" si="3"/>
        <v>2.7944162436548265</v>
      </c>
      <c r="C109" s="7">
        <f t="shared" si="4"/>
        <v>2.676410478266492</v>
      </c>
    </row>
    <row r="110" spans="1:3" ht="12.75">
      <c r="A110" s="11">
        <f t="shared" si="5"/>
        <v>0.48999999999999955</v>
      </c>
      <c r="B110" s="6">
        <f t="shared" si="3"/>
        <v>2.8402061855670144</v>
      </c>
      <c r="C110" s="7">
        <f t="shared" si="4"/>
        <v>2.7147227845330577</v>
      </c>
    </row>
    <row r="111" spans="1:3" ht="12.75">
      <c r="A111" s="11">
        <f t="shared" si="5"/>
        <v>0.48499999999999954</v>
      </c>
      <c r="B111" s="6">
        <f t="shared" si="3"/>
        <v>2.8874345549738267</v>
      </c>
      <c r="C111" s="7">
        <f t="shared" si="4"/>
        <v>2.7539849713419775</v>
      </c>
    </row>
    <row r="112" spans="1:3" ht="12.75">
      <c r="A112" s="11">
        <f t="shared" si="5"/>
        <v>0.47999999999999954</v>
      </c>
      <c r="B112" s="6">
        <f t="shared" si="3"/>
        <v>2.936170212765962</v>
      </c>
      <c r="C112" s="7">
        <f t="shared" si="4"/>
        <v>2.794230749999398</v>
      </c>
    </row>
    <row r="113" spans="1:3" ht="12.75">
      <c r="A113" s="11">
        <f t="shared" si="5"/>
        <v>0.47499999999999953</v>
      </c>
      <c r="B113" s="6">
        <f t="shared" si="3"/>
        <v>2.9864864864864913</v>
      </c>
      <c r="C113" s="7">
        <f t="shared" si="4"/>
        <v>2.8354953964406135</v>
      </c>
    </row>
    <row r="114" spans="1:3" ht="12.75">
      <c r="A114" s="11">
        <f t="shared" si="5"/>
        <v>0.46999999999999953</v>
      </c>
      <c r="B114" s="6">
        <f t="shared" si="3"/>
        <v>3.038461538461543</v>
      </c>
      <c r="C114" s="7">
        <f t="shared" si="4"/>
        <v>2.877815841302541</v>
      </c>
    </row>
    <row r="115" spans="1:3" ht="12.75">
      <c r="A115" s="11">
        <f t="shared" si="5"/>
        <v>0.4649999999999995</v>
      </c>
      <c r="B115" s="6">
        <f t="shared" si="3"/>
        <v>3.092178770949726</v>
      </c>
      <c r="C115" s="7">
        <f t="shared" si="4"/>
        <v>2.9212307662079215</v>
      </c>
    </row>
    <row r="116" spans="1:3" ht="12.75">
      <c r="A116" s="11">
        <f t="shared" si="5"/>
        <v>0.4599999999999995</v>
      </c>
      <c r="B116" s="6">
        <f t="shared" si="3"/>
        <v>3.147727272727278</v>
      </c>
      <c r="C116" s="7">
        <f t="shared" si="4"/>
        <v>2.9657807067619477</v>
      </c>
    </row>
    <row r="117" spans="1:3" ht="12.75">
      <c r="A117" s="11">
        <f t="shared" si="5"/>
        <v>0.4549999999999995</v>
      </c>
      <c r="B117" s="6">
        <f t="shared" si="3"/>
        <v>3.2052023121387343</v>
      </c>
      <c r="C117" s="7">
        <f t="shared" si="4"/>
        <v>3.011508162808368</v>
      </c>
    </row>
    <row r="118" spans="1:3" ht="12.75">
      <c r="A118" s="11">
        <f t="shared" si="5"/>
        <v>0.4499999999999995</v>
      </c>
      <c r="B118" s="6">
        <f t="shared" si="3"/>
        <v>3.264705882352947</v>
      </c>
      <c r="C118" s="7">
        <f t="shared" si="4"/>
        <v>3.05845771654324</v>
      </c>
    </row>
    <row r="119" spans="1:3" ht="12.75">
      <c r="A119" s="11">
        <f t="shared" si="5"/>
        <v>0.4449999999999995</v>
      </c>
      <c r="B119" s="6">
        <f t="shared" si="3"/>
        <v>3.326347305389228</v>
      </c>
      <c r="C119" s="7">
        <f t="shared" si="4"/>
        <v>3.1066761591411423</v>
      </c>
    </row>
    <row r="120" spans="1:3" ht="12.75">
      <c r="A120" s="11">
        <f t="shared" si="5"/>
        <v>0.4399999999999995</v>
      </c>
      <c r="B120" s="6">
        <f t="shared" si="3"/>
        <v>3.3902439024390305</v>
      </c>
      <c r="C120" s="7">
        <f t="shared" si="4"/>
        <v>3.156212626611251</v>
      </c>
    </row>
    <row r="121" spans="1:3" ht="12.75">
      <c r="A121" s="11">
        <f t="shared" si="5"/>
        <v>0.4349999999999995</v>
      </c>
      <c r="B121" s="6">
        <f t="shared" si="3"/>
        <v>3.4565217391304417</v>
      </c>
      <c r="C121" s="7">
        <f t="shared" si="4"/>
        <v>3.2071187456701415</v>
      </c>
    </row>
    <row r="122" spans="1:3" ht="12.75">
      <c r="A122" s="11">
        <f t="shared" si="5"/>
        <v>0.4299999999999995</v>
      </c>
      <c r="B122" s="6">
        <f t="shared" si="3"/>
        <v>3.525316455696209</v>
      </c>
      <c r="C122" s="7">
        <f t="shared" si="4"/>
        <v>3.2594487904951865</v>
      </c>
    </row>
    <row r="123" spans="1:3" ht="12.75">
      <c r="A123" s="11">
        <f t="shared" si="5"/>
        <v>0.4249999999999995</v>
      </c>
      <c r="B123" s="6">
        <f t="shared" si="3"/>
        <v>3.5967741935483946</v>
      </c>
      <c r="C123" s="7">
        <f t="shared" si="4"/>
        <v>3.3132598513080236</v>
      </c>
    </row>
    <row r="124" spans="1:3" ht="12.75">
      <c r="A124" s="11">
        <f t="shared" si="5"/>
        <v>0.4199999999999995</v>
      </c>
      <c r="B124" s="6">
        <f t="shared" si="3"/>
        <v>3.671052631578955</v>
      </c>
      <c r="C124" s="7">
        <f t="shared" si="4"/>
        <v>3.3686120158326727</v>
      </c>
    </row>
    <row r="125" spans="1:3" ht="12.75">
      <c r="A125" s="11">
        <f t="shared" si="5"/>
        <v>0.4149999999999995</v>
      </c>
      <c r="B125" s="6">
        <f t="shared" si="3"/>
        <v>3.7483221476510153</v>
      </c>
      <c r="C125" s="7">
        <f t="shared" si="4"/>
        <v>3.42556856477894</v>
      </c>
    </row>
    <row r="126" spans="1:3" ht="12.75">
      <c r="A126" s="11">
        <f t="shared" si="5"/>
        <v>0.4099999999999995</v>
      </c>
      <c r="B126" s="6">
        <f t="shared" si="3"/>
        <v>3.8287671232876797</v>
      </c>
      <c r="C126" s="7">
        <f t="shared" si="4"/>
        <v>3.4841961826198102</v>
      </c>
    </row>
    <row r="127" spans="1:3" ht="12.75">
      <c r="A127" s="11">
        <f t="shared" si="5"/>
        <v>0.40499999999999947</v>
      </c>
      <c r="B127" s="6">
        <f t="shared" si="3"/>
        <v>3.912587412587422</v>
      </c>
      <c r="C127" s="7">
        <f t="shared" si="4"/>
        <v>3.5445651850634725</v>
      </c>
    </row>
    <row r="128" spans="1:3" ht="12.75">
      <c r="A128" s="11">
        <f t="shared" si="5"/>
        <v>0.39999999999999947</v>
      </c>
      <c r="B128" s="6">
        <f t="shared" si="3"/>
        <v>4.000000000000009</v>
      </c>
      <c r="C128" s="7">
        <f t="shared" si="4"/>
        <v>3.606749764768041</v>
      </c>
    </row>
    <row r="129" spans="1:3" ht="12.75">
      <c r="A129" s="11">
        <f t="shared" si="5"/>
        <v>0.39499999999999946</v>
      </c>
      <c r="B129" s="6">
        <f t="shared" si="3"/>
        <v>4.091240875912419</v>
      </c>
      <c r="C129" s="7">
        <f t="shared" si="4"/>
        <v>3.6708282570120354</v>
      </c>
    </row>
    <row r="130" spans="1:3" ht="12.75">
      <c r="A130" s="11">
        <f t="shared" si="5"/>
        <v>0.38999999999999946</v>
      </c>
      <c r="B130" s="6">
        <f t="shared" si="3"/>
        <v>4.186567164179114</v>
      </c>
      <c r="C130" s="7">
        <f t="shared" si="4"/>
        <v>3.7368834272186473</v>
      </c>
    </row>
    <row r="131" spans="1:3" ht="12.75">
      <c r="A131" s="11">
        <f t="shared" si="5"/>
        <v>0.38499999999999945</v>
      </c>
      <c r="B131" s="6">
        <f t="shared" si="3"/>
        <v>4.286259541984744</v>
      </c>
      <c r="C131" s="7">
        <f t="shared" si="4"/>
        <v>3.8050027824394075</v>
      </c>
    </row>
    <row r="132" spans="1:3" ht="12.75">
      <c r="A132" s="11">
        <f t="shared" si="5"/>
        <v>0.37999999999999945</v>
      </c>
      <c r="B132" s="6">
        <f t="shared" si="3"/>
        <v>4.390625000000011</v>
      </c>
      <c r="C132" s="7">
        <f t="shared" si="4"/>
        <v>3.8752789091361604</v>
      </c>
    </row>
    <row r="133" spans="1:3" ht="12.75">
      <c r="A133" s="11">
        <f t="shared" si="5"/>
        <v>0.37499999999999944</v>
      </c>
      <c r="B133" s="6">
        <f t="shared" si="3"/>
        <v>4.500000000000012</v>
      </c>
      <c r="C133" s="7">
        <f t="shared" si="4"/>
        <v>3.947809839862977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Joe Shepherd</cp:lastModifiedBy>
  <cp:lastPrinted>2001-06-10T04:30:17Z</cp:lastPrinted>
  <dcterms:created xsi:type="dcterms:W3CDTF">2001-05-01T21:18:15Z</dcterms:created>
  <dcterms:modified xsi:type="dcterms:W3CDTF">2004-05-09T19:16:40Z</dcterms:modified>
  <cp:category/>
  <cp:version/>
  <cp:contentType/>
  <cp:contentStatus/>
</cp:coreProperties>
</file>